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9"/>
  <workbookPr defaultThemeVersion="166925"/>
  <mc:AlternateContent xmlns:mc="http://schemas.openxmlformats.org/markup-compatibility/2006">
    <mc:Choice Requires="x15">
      <x15ac:absPath xmlns:x15ac="http://schemas.microsoft.com/office/spreadsheetml/2010/11/ac" url="\\Filesvr\営業推進\01_営業推進（公開）\VISA(公開）\7.RPA\インド査証\e-visa\運用の注意点\"/>
    </mc:Choice>
  </mc:AlternateContent>
  <xr:revisionPtr revIDLastSave="0" documentId="13_ncr:1_{79D46A13-C6D4-42D2-A116-7AC663F82B74}" xr6:coauthVersionLast="47" xr6:coauthVersionMax="47" xr10:uidLastSave="{00000000-0000-0000-0000-000000000000}"/>
  <workbookProtection workbookAlgorithmName="SHA-512" workbookHashValue="lYfhr7LRflYdp8JbW8esbRXv7LE64dIpFUQV7UyucjQlfzl7xeGmWTz7cxykEQA0e1PvZitqCLBplUL0/lsxBA==" workbookSaltValue="kCKV/KKuU60RqGOy5IprjQ==" workbookSpinCount="100000" lockStructure="1"/>
  <bookViews>
    <workbookView xWindow="-120" yWindow="-120" windowWidth="29040" windowHeight="15720" xr2:uid="{E5289E74-E483-4081-9CCA-7F890896B7AD}"/>
  </bookViews>
  <sheets>
    <sheet name="Part1　個人情報の取扱について" sheetId="12" r:id="rId1"/>
    <sheet name="Part2 お伺い書" sheetId="20" r:id="rId2"/>
    <sheet name="Part3 過去10年間で訪問した国名はありますか" sheetId="14" r:id="rId3"/>
    <sheet name="参考資料 写真規定 " sheetId="24" r:id="rId4"/>
    <sheet name="JTB　TC使用欄" sheetId="21" r:id="rId5"/>
    <sheet name="JTB　VISA課使用欄" sheetId="23" r:id="rId6"/>
    <sheet name="マスタ" sheetId="2" state="hidden" r:id="rId7"/>
    <sheet name="州地方一覧" sheetId="17" state="hidden" r:id="rId8"/>
  </sheets>
  <externalReferences>
    <externalReference r:id="rId9"/>
    <externalReference r:id="rId10"/>
  </externalReferences>
  <definedNames>
    <definedName name="_1枚">[1]ご案内!#REF!</definedName>
    <definedName name="_3ヶ月有効_期間内に入国">[1]ご案内!#REF!</definedName>
    <definedName name="_5営業日">[1]ご案内!#REF!</definedName>
    <definedName name="_xlnm._FilterDatabase" localSheetId="1" hidden="1">'Part2 お伺い書'!$A$1:$I$165</definedName>
    <definedName name="_xlnm._FilterDatabase" localSheetId="2" hidden="1">'Part3 過去10年間で訪問した国名はありますか'!$A$1:$I$1</definedName>
    <definedName name="_xlnm._FilterDatabase" localSheetId="6" hidden="1">マスタ!$F$1:$N$258</definedName>
    <definedName name="N_A">[1]ご案内!#REF!</definedName>
    <definedName name="_xlnm.Print_Area" localSheetId="4">'JTB　TC使用欄'!$A$1:$D$58</definedName>
    <definedName name="_xlnm.Print_Area" localSheetId="5">'JTB　VISA課使用欄'!$A$1:$E$61</definedName>
    <definedName name="_xlnm.Print_Area" localSheetId="0">'Part1　個人情報の取扱について'!$B$2:$T$11</definedName>
    <definedName name="_xlnm.Print_Area" localSheetId="1">'Part2 お伺い書'!$A$1:$I$164</definedName>
    <definedName name="_xlnm.Print_Area" localSheetId="2">'Part3 過去10年間で訪問した国名はありますか'!$A$1:$I$22</definedName>
    <definedName name="_xlnm.Print_Area" localSheetId="3">'参考資料 写真規定 '!$A$1:$AG$60</definedName>
    <definedName name="_xlnm.Print_Titles" localSheetId="1">'Part2 お伺い書'!$1:$1</definedName>
    <definedName name="インド">#REF!</definedName>
    <definedName name="ブラジル" localSheetId="3">#REF!</definedName>
    <definedName name="ブラジル">#REF!</definedName>
    <definedName name="ミャンマー">[1]ご案内!#REF!</definedName>
    <definedName name="外国籍観光">#REF!</definedName>
    <definedName name="外国籍業務">'[2]ビザについて【業務外国籍（特定27カ国除）】'!$B$40:$H$44</definedName>
    <definedName name="観光" localSheetId="3">#REF!</definedName>
    <definedName name="観光">#REF!</definedName>
    <definedName name="観光シングル">[1]ご案内!#REF!</definedName>
    <definedName name="業務">[2]ビザについて【業務】!$B$40:$H$51</definedName>
    <definedName name="残存期間が入国時に6ヶ月以上必要">[1]ご案内!#REF!</definedName>
    <definedName name="商用シングル">[1]ご案内!#REF!</definedName>
    <definedName name="商用マルチ">[1]ご案内!#REF!</definedName>
    <definedName name="米国籍業務">[2]ビザについて【業務米国籍】!$B$40:$H$48</definedName>
    <definedName name="名刺_会社ロゴ入り_or社員証コピーor英文休暇証明書オリジナルor源泉徴収票コピー__1つ">[1]ご案内!#REF!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7" i="20" l="1"/>
  <c r="I38" i="20"/>
  <c r="C61" i="23"/>
  <c r="C60" i="23"/>
  <c r="C59" i="23"/>
  <c r="C58" i="23"/>
  <c r="C57" i="23"/>
  <c r="C56" i="23"/>
  <c r="G46" i="20"/>
  <c r="C50" i="23" s="1"/>
  <c r="J151" i="20"/>
  <c r="I150" i="20"/>
  <c r="J150" i="20" s="1"/>
  <c r="I152" i="20"/>
  <c r="J152" i="20" s="1"/>
  <c r="I153" i="20"/>
  <c r="J153" i="20" s="1"/>
  <c r="I154" i="20"/>
  <c r="J154" i="20" s="1"/>
  <c r="I155" i="20"/>
  <c r="J155" i="20" s="1"/>
  <c r="I156" i="20"/>
  <c r="J156" i="20" s="1"/>
  <c r="I157" i="20"/>
  <c r="J157" i="20" s="1"/>
  <c r="I158" i="20"/>
  <c r="J158" i="20" s="1"/>
  <c r="G43" i="20"/>
  <c r="C49" i="23" s="1"/>
  <c r="G44" i="20"/>
  <c r="C23" i="21"/>
  <c r="C22" i="21"/>
  <c r="C21" i="21"/>
  <c r="C20" i="21"/>
  <c r="C19" i="21"/>
  <c r="C18" i="21"/>
  <c r="C7" i="21" l="1"/>
  <c r="E39" i="23"/>
  <c r="C39" i="23" s="1"/>
  <c r="E38" i="23"/>
  <c r="C38" i="23" s="1"/>
  <c r="C8" i="21"/>
  <c r="C13" i="21"/>
  <c r="C4" i="21"/>
  <c r="G38" i="20"/>
  <c r="G40" i="20"/>
  <c r="C6" i="21" s="1"/>
  <c r="G37" i="20"/>
  <c r="C48" i="23" l="1"/>
  <c r="C52" i="23"/>
  <c r="C20" i="23"/>
  <c r="I126" i="20"/>
  <c r="C37" i="23" s="1"/>
  <c r="I124" i="20"/>
  <c r="I125" i="20"/>
  <c r="C36" i="23" s="1"/>
  <c r="I82" i="20"/>
  <c r="I81" i="20"/>
  <c r="I80" i="20"/>
  <c r="I76" i="20"/>
  <c r="C32" i="23" s="1"/>
  <c r="C6" i="23"/>
  <c r="D20" i="23"/>
  <c r="I90" i="20"/>
  <c r="I97" i="20"/>
  <c r="I104" i="20"/>
  <c r="I4" i="14"/>
  <c r="I5" i="14"/>
  <c r="I6" i="14"/>
  <c r="I7" i="14"/>
  <c r="I8" i="14"/>
  <c r="I9" i="14"/>
  <c r="I10" i="14"/>
  <c r="I11" i="14"/>
  <c r="I12" i="14"/>
  <c r="I13" i="14"/>
  <c r="I14" i="14"/>
  <c r="I15" i="14"/>
  <c r="I16" i="14"/>
  <c r="I17" i="14"/>
  <c r="I18" i="14"/>
  <c r="I19" i="14"/>
  <c r="I20" i="14"/>
  <c r="I21" i="14"/>
  <c r="I22" i="14"/>
  <c r="I3" i="14"/>
  <c r="I149" i="20"/>
  <c r="I148" i="20"/>
  <c r="I146" i="20"/>
  <c r="I137" i="20"/>
  <c r="I135" i="20"/>
  <c r="I134" i="20"/>
  <c r="I133" i="20"/>
  <c r="I132" i="20"/>
  <c r="D42" i="23" s="1"/>
  <c r="I131" i="20"/>
  <c r="I130" i="20"/>
  <c r="I129" i="20"/>
  <c r="I128" i="20"/>
  <c r="I127" i="20"/>
  <c r="I122" i="20"/>
  <c r="I120" i="20"/>
  <c r="C35" i="23" s="1"/>
  <c r="I119" i="20"/>
  <c r="I118" i="20"/>
  <c r="I117" i="20"/>
  <c r="I116" i="20"/>
  <c r="I115" i="20"/>
  <c r="I114" i="20"/>
  <c r="I113" i="20"/>
  <c r="I112" i="20"/>
  <c r="D24" i="23" s="1"/>
  <c r="I111" i="20"/>
  <c r="I109" i="20"/>
  <c r="I108" i="20"/>
  <c r="I107" i="20"/>
  <c r="I106" i="20"/>
  <c r="I105" i="20"/>
  <c r="I103" i="20"/>
  <c r="I102" i="20"/>
  <c r="I101" i="20"/>
  <c r="I100" i="20"/>
  <c r="I99" i="20"/>
  <c r="I98" i="20"/>
  <c r="I96" i="20"/>
  <c r="I95" i="20"/>
  <c r="I94" i="20"/>
  <c r="I93" i="20"/>
  <c r="I92" i="20"/>
  <c r="I91" i="20"/>
  <c r="I89" i="20"/>
  <c r="I88" i="20"/>
  <c r="I87" i="20"/>
  <c r="I86" i="20"/>
  <c r="I85" i="20"/>
  <c r="C34" i="23" s="1"/>
  <c r="I84" i="20"/>
  <c r="I78" i="20"/>
  <c r="I75" i="20"/>
  <c r="C31" i="23" s="1"/>
  <c r="I74" i="20"/>
  <c r="I72" i="20"/>
  <c r="I71" i="20"/>
  <c r="I70" i="20"/>
  <c r="I69" i="20"/>
  <c r="I68" i="20"/>
  <c r="I66" i="20"/>
  <c r="C28" i="23" s="1"/>
  <c r="I65" i="20"/>
  <c r="C27" i="23" s="1"/>
  <c r="I64" i="20"/>
  <c r="I63" i="20"/>
  <c r="I62" i="20"/>
  <c r="I61" i="20"/>
  <c r="I60" i="20"/>
  <c r="I59" i="20"/>
  <c r="I58" i="20"/>
  <c r="I57" i="20"/>
  <c r="I56" i="20"/>
  <c r="I55" i="20"/>
  <c r="I54" i="20"/>
  <c r="I53" i="20"/>
  <c r="D11" i="23" s="1"/>
  <c r="I52" i="20"/>
  <c r="I51" i="20"/>
  <c r="D13" i="23" s="1"/>
  <c r="I50" i="20"/>
  <c r="I49" i="20"/>
  <c r="I42" i="20"/>
  <c r="I43" i="20"/>
  <c r="I44" i="20"/>
  <c r="I46" i="20"/>
  <c r="I48" i="20"/>
  <c r="I47" i="20"/>
  <c r="I45" i="20"/>
  <c r="I36" i="20"/>
  <c r="I35" i="20"/>
  <c r="I34" i="20"/>
  <c r="I33" i="20"/>
  <c r="I32" i="20"/>
  <c r="I31" i="20"/>
  <c r="I30" i="20"/>
  <c r="I29" i="20"/>
  <c r="I25" i="20"/>
  <c r="I27" i="20"/>
  <c r="I24" i="20"/>
  <c r="I23" i="20"/>
  <c r="I22" i="20"/>
  <c r="I21" i="20"/>
  <c r="I20" i="20"/>
  <c r="I19" i="20"/>
  <c r="I17" i="20"/>
  <c r="I16" i="20"/>
  <c r="I15" i="20"/>
  <c r="I14" i="20"/>
  <c r="I13" i="20"/>
  <c r="I12" i="20"/>
  <c r="D15" i="23" s="1"/>
  <c r="I11" i="20"/>
  <c r="I10" i="20"/>
  <c r="I9" i="20"/>
  <c r="I8" i="20"/>
  <c r="I7" i="20"/>
  <c r="I6" i="20"/>
  <c r="I123" i="20"/>
  <c r="D9" i="23" l="1"/>
  <c r="C26" i="23"/>
  <c r="D22" i="23"/>
  <c r="D47" i="23"/>
  <c r="G13" i="20"/>
  <c r="G90" i="20"/>
  <c r="G88" i="20"/>
  <c r="G104" i="20"/>
  <c r="G97" i="20"/>
  <c r="C7" i="23" l="1"/>
  <c r="K26" i="20" l="1"/>
  <c r="I28" i="20" s="1"/>
  <c r="K28" i="20"/>
  <c r="I26" i="20" s="1"/>
  <c r="H2" i="14"/>
  <c r="D44" i="23" l="1"/>
  <c r="J79" i="20"/>
  <c r="J80" i="20"/>
  <c r="J81" i="20"/>
  <c r="J82" i="20"/>
  <c r="J83" i="20"/>
  <c r="J84" i="20"/>
  <c r="J85" i="20"/>
  <c r="J76" i="20"/>
  <c r="J77" i="20"/>
  <c r="J78" i="20"/>
  <c r="J75" i="20"/>
  <c r="J70" i="20"/>
  <c r="J71" i="20"/>
  <c r="J72" i="20"/>
  <c r="J73" i="20"/>
  <c r="J74" i="20"/>
  <c r="J69" i="20"/>
  <c r="J68" i="20"/>
  <c r="J67" i="20"/>
  <c r="C3" i="23"/>
  <c r="E30" i="23" l="1"/>
  <c r="C30" i="23" s="1"/>
  <c r="E33" i="23"/>
  <c r="C33" i="23" s="1"/>
  <c r="E29" i="23"/>
  <c r="C29" i="23" s="1"/>
  <c r="I147" i="20"/>
  <c r="I139" i="20"/>
  <c r="I140" i="20"/>
  <c r="I141" i="20"/>
  <c r="I142" i="20"/>
  <c r="I143" i="20"/>
  <c r="I144" i="20"/>
  <c r="I145" i="20"/>
  <c r="I138" i="20"/>
  <c r="J65" i="20"/>
  <c r="G127" i="20"/>
  <c r="G129" i="20"/>
  <c r="I110" i="20" l="1"/>
  <c r="G45" i="20"/>
  <c r="G156" i="20"/>
  <c r="G102" i="20"/>
  <c r="G95" i="20"/>
  <c r="G87" i="20"/>
  <c r="G89" i="20"/>
  <c r="G91" i="20"/>
  <c r="G92" i="20"/>
  <c r="G86" i="20"/>
  <c r="G147" i="20"/>
  <c r="C17" i="21" s="1"/>
  <c r="G138" i="20"/>
  <c r="G128" i="20"/>
  <c r="C14" i="21" s="1"/>
  <c r="G126" i="20"/>
  <c r="G125" i="20"/>
  <c r="G124" i="20"/>
  <c r="G123" i="20"/>
  <c r="G122" i="20"/>
  <c r="G120" i="20"/>
  <c r="G111" i="20"/>
  <c r="G112" i="20"/>
  <c r="G113" i="20"/>
  <c r="G114" i="20"/>
  <c r="G115" i="20"/>
  <c r="G110" i="20"/>
  <c r="G108" i="20"/>
  <c r="C12" i="21" s="1"/>
  <c r="G56" i="20"/>
  <c r="G57" i="20"/>
  <c r="G58" i="20"/>
  <c r="G59" i="20"/>
  <c r="G55" i="20"/>
  <c r="C10" i="21" s="1"/>
  <c r="G50" i="20"/>
  <c r="G14" i="20"/>
  <c r="G48" i="20"/>
  <c r="C9" i="21" s="1"/>
  <c r="G42" i="20"/>
  <c r="C11" i="21" l="1"/>
  <c r="C55" i="23"/>
  <c r="C16" i="21"/>
  <c r="C54" i="23"/>
  <c r="C53" i="23"/>
  <c r="C51" i="23"/>
  <c r="G134" i="20"/>
  <c r="I41" i="20"/>
  <c r="G116" i="20"/>
  <c r="G137" i="20"/>
  <c r="G117" i="20"/>
  <c r="C3" i="21" l="1"/>
  <c r="G41" i="20"/>
  <c r="G3" i="14"/>
  <c r="F2" i="14"/>
  <c r="G5" i="14"/>
  <c r="G6" i="14"/>
  <c r="G7" i="14"/>
  <c r="G8" i="14"/>
  <c r="G9" i="14"/>
  <c r="G10" i="14"/>
  <c r="G11" i="14"/>
  <c r="G12" i="14"/>
  <c r="G13" i="14"/>
  <c r="G14" i="14"/>
  <c r="G15" i="14"/>
  <c r="G16" i="14"/>
  <c r="G17" i="14"/>
  <c r="G18" i="14"/>
  <c r="G19" i="14"/>
  <c r="G20" i="14"/>
  <c r="G21" i="14"/>
  <c r="G22" i="14"/>
  <c r="G4" i="14"/>
  <c r="G145" i="20"/>
  <c r="C5" i="23" l="1"/>
  <c r="C15" i="21"/>
  <c r="I164" i="20"/>
  <c r="I163" i="20"/>
  <c r="I162" i="20"/>
  <c r="I161" i="20"/>
  <c r="I160" i="20"/>
  <c r="I159" i="20"/>
  <c r="I136" i="20"/>
  <c r="I83" i="20"/>
  <c r="I79" i="20"/>
  <c r="I73" i="20"/>
  <c r="I40" i="20"/>
  <c r="I39" i="20"/>
  <c r="I18" i="20"/>
  <c r="A1" i="23"/>
  <c r="D19" i="23"/>
  <c r="I5" i="20"/>
  <c r="I4" i="20"/>
  <c r="I3" i="20"/>
  <c r="I2" i="20"/>
  <c r="G150" i="20"/>
  <c r="G149" i="20"/>
  <c r="G148" i="20"/>
  <c r="G146" i="20"/>
  <c r="G144" i="20"/>
  <c r="G143" i="20"/>
  <c r="G142" i="20"/>
  <c r="G141" i="20"/>
  <c r="G140" i="20"/>
  <c r="G139" i="20"/>
  <c r="G118" i="20"/>
  <c r="G119" i="20"/>
  <c r="G39" i="20"/>
  <c r="G107" i="20"/>
  <c r="G151" i="20"/>
  <c r="G67" i="20"/>
  <c r="G164" i="20"/>
  <c r="G163" i="20"/>
  <c r="G162" i="20"/>
  <c r="G161" i="20"/>
  <c r="G160" i="20"/>
  <c r="G159" i="20"/>
  <c r="G158" i="20"/>
  <c r="G157" i="20"/>
  <c r="G155" i="20"/>
  <c r="G154" i="20"/>
  <c r="G153" i="20"/>
  <c r="G152" i="20"/>
  <c r="G136" i="20"/>
  <c r="G135" i="20"/>
  <c r="G133" i="20"/>
  <c r="G132" i="20"/>
  <c r="G131" i="20"/>
  <c r="G130" i="20"/>
  <c r="G121" i="20"/>
  <c r="G109" i="20"/>
  <c r="G106" i="20"/>
  <c r="G105" i="20"/>
  <c r="G103" i="20"/>
  <c r="G101" i="20"/>
  <c r="G100" i="20"/>
  <c r="G99" i="20"/>
  <c r="G98" i="20"/>
  <c r="G96" i="20"/>
  <c r="G94" i="20"/>
  <c r="G93" i="20"/>
  <c r="G85" i="20"/>
  <c r="G84" i="20"/>
  <c r="G83" i="20"/>
  <c r="G82" i="20"/>
  <c r="G81" i="20"/>
  <c r="G80" i="20"/>
  <c r="G79" i="20"/>
  <c r="G78" i="20"/>
  <c r="G77" i="20"/>
  <c r="G76" i="20"/>
  <c r="G75" i="20"/>
  <c r="G74" i="20"/>
  <c r="G73" i="20"/>
  <c r="G72" i="20"/>
  <c r="G71" i="20"/>
  <c r="G70" i="20"/>
  <c r="G69" i="20"/>
  <c r="G68" i="20"/>
  <c r="G66" i="20"/>
  <c r="G65" i="20"/>
  <c r="G64" i="20"/>
  <c r="G63" i="20"/>
  <c r="G62" i="20"/>
  <c r="G61" i="20"/>
  <c r="G60" i="20"/>
  <c r="G53" i="20"/>
  <c r="G52" i="20"/>
  <c r="G51" i="20"/>
  <c r="G49" i="20"/>
  <c r="G47" i="20"/>
  <c r="G36" i="20"/>
  <c r="G35" i="20"/>
  <c r="G34" i="20"/>
  <c r="G33" i="20"/>
  <c r="G32" i="20"/>
  <c r="G31" i="20"/>
  <c r="G30" i="20"/>
  <c r="G29" i="20"/>
  <c r="G28" i="20"/>
  <c r="G27" i="20"/>
  <c r="G26" i="20"/>
  <c r="G25" i="20"/>
  <c r="G24" i="20"/>
  <c r="G23" i="20"/>
  <c r="G22" i="20"/>
  <c r="G21" i="20"/>
  <c r="G20" i="20"/>
  <c r="G19" i="20"/>
  <c r="G18" i="20"/>
  <c r="G17" i="20"/>
  <c r="G15" i="20"/>
  <c r="G16" i="20"/>
  <c r="G12" i="20"/>
  <c r="G11" i="20"/>
  <c r="G10" i="20"/>
  <c r="G9" i="20"/>
  <c r="G8" i="20"/>
  <c r="G7" i="20"/>
  <c r="G6" i="20"/>
  <c r="G5" i="20"/>
  <c r="G4" i="20"/>
  <c r="G3" i="20"/>
  <c r="G2" i="20"/>
  <c r="D17" i="23" l="1"/>
  <c r="G2" i="14"/>
  <c r="G23" i="14"/>
  <c r="I2" i="14"/>
  <c r="G54" i="20"/>
  <c r="G165" i="20" s="1"/>
  <c r="C4" i="23" l="1"/>
  <c r="D5" i="21"/>
  <c r="D4" i="23"/>
  <c r="C5"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SHIMIZU Junko</author>
  </authors>
  <commentList>
    <comment ref="A1" authorId="0" shapeId="0" xr:uid="{69DE15F6-24DA-4F8D-8262-B09EC745502F}">
      <text>
        <r>
          <rPr>
            <b/>
            <sz val="18"/>
            <color indexed="81"/>
            <rFont val="MS P ゴシック"/>
            <family val="3"/>
            <charset val="128"/>
          </rPr>
          <t>VISA課依頼前にお伺い書・格納書類に不備がないか必ずご確認ください。
チェック内容は一部入力漏れが多い箇所を抜粋しています。
必ず目視でお伺い書に黄色い箇所が残っていないか確認ください。</t>
        </r>
      </text>
    </comment>
  </commentList>
</comments>
</file>

<file path=xl/sharedStrings.xml><?xml version="1.0" encoding="utf-8"?>
<sst xmlns="http://schemas.openxmlformats.org/spreadsheetml/2006/main" count="3081" uniqueCount="2311">
  <si>
    <t>【日本語】</t>
    <rPh sb="1" eb="4">
      <t>ニホンゴ</t>
    </rPh>
    <phoneticPr fontId="2"/>
  </si>
  <si>
    <t xml:space="preserve">査証申請代行をJTB-CWTにご依頼されるにあたり、以下の「個人情報の取扱について」をご一読いただき、内容について、同意していただいたうえで、ご記入ください。
</t>
    <phoneticPr fontId="2"/>
  </si>
  <si>
    <t>個人情報の取扱について
お客様の個人情報は、この度の査証申請代行のために、当社において正当な事業遂行の範囲内で大使館に提供いたします。
お客様がご自身の個人情報を当社に提供されるか否かはお客様の判断によりますが、もしご提供されない場合には、適切なサービスが提供できない場合がありますので予めご了承下さい。
当社は、業務の一部を外部に委託しています。業務委託先に対しては、個人情報を預けることがあります。この場合、個人情報を適切に取り扱っていると認められる委託先を選定し、
契約等において個人情報の適正管理・機密保持などによりお客様の個人情報の漏洩防止に必要な事項を取決め、適切な管理を実施させます。
その他の詳細については、当社ウェブサイトの「個人情報の取扱について」をご確認ください
_x000B_https://www.jtb-cwt.com/privacy/personal.html
※個人情報保護方針に関するお問合せ窓口　（株）JTBビジネストラベルソリューションズ人事総務部　TEL: 03-5548-8200</t>
    <phoneticPr fontId="2"/>
  </si>
  <si>
    <t>※Part1　上記個人情報の取り扱いについてご一読の上、お伺い書の記入・同意へお進みください。</t>
    <rPh sb="7" eb="9">
      <t>ジョウキ</t>
    </rPh>
    <rPh sb="9" eb="13">
      <t>コジンジョウホウ</t>
    </rPh>
    <rPh sb="14" eb="15">
      <t>ト</t>
    </rPh>
    <rPh sb="16" eb="17">
      <t>アツカ</t>
    </rPh>
    <rPh sb="23" eb="25">
      <t>イチドク</t>
    </rPh>
    <rPh sb="26" eb="27">
      <t>ウエ</t>
    </rPh>
    <rPh sb="29" eb="30">
      <t>ウカガ</t>
    </rPh>
    <rPh sb="31" eb="32">
      <t>ショ</t>
    </rPh>
    <rPh sb="33" eb="35">
      <t>キニュウ</t>
    </rPh>
    <rPh sb="36" eb="38">
      <t>ドウイ</t>
    </rPh>
    <rPh sb="40" eb="41">
      <t>スス</t>
    </rPh>
    <phoneticPr fontId="2"/>
  </si>
  <si>
    <t>”Part2”へ</t>
  </si>
  <si>
    <t>【English】</t>
    <phoneticPr fontId="2"/>
  </si>
  <si>
    <t xml:space="preserve">Before requesting JTB-CWT to handle your visa application on your behalf, please read the following "Handling of Personal Information" carefully. </t>
    <phoneticPr fontId="2"/>
  </si>
  <si>
    <t>After agreeing to the contents, please proceed with filling out the form.</t>
    <phoneticPr fontId="2"/>
  </si>
  <si>
    <t>Handling of Personal Information 
 Your personal information will be provided to the embassy by our company within the scope of legitimate business operations for the purpose of this visa application agency service.
 It is your decision whether or not to provide your personal information to our company. However, please be aware that if you do not provide it, we may not be able to offer appropriate services. 
 Our company outsources part of our operations. We may entrust personal information to our outsourcing partners. In such cases, we will select contractors who are deemed to handle personal information appropriately, and we will make necessary arrangements to prevent leakage of your personal information through contracts, etc., including proper management and confidentiality of personal information, and ensure appropriate management. 
 For other details, please refer to "Handling of Personal Information" on our company website: https://www.jtb-cwt.com/privacy/personal.html
 *Contact for inquiries regarding privacy policy: 
 Human Resources and General Affairs Department, JTB Business Travel Solutions, Inc. TEL: 03-5548-8200</t>
    <phoneticPr fontId="2"/>
  </si>
  <si>
    <t>※Part1　Please read the above handling of personal information and proceed to fill out the form and consent.</t>
    <phoneticPr fontId="2"/>
  </si>
  <si>
    <t>Go to”Part2”</t>
  </si>
  <si>
    <t>No</t>
    <phoneticPr fontId="2"/>
  </si>
  <si>
    <t>区分</t>
    <rPh sb="0" eb="2">
      <t>クブン</t>
    </rPh>
    <phoneticPr fontId="2"/>
  </si>
  <si>
    <t>質問項目</t>
    <rPh sb="0" eb="4">
      <t>シツモンコウモク</t>
    </rPh>
    <phoneticPr fontId="2"/>
  </si>
  <si>
    <t>入力例</t>
    <rPh sb="0" eb="2">
      <t>ニュウリョク</t>
    </rPh>
    <rPh sb="2" eb="3">
      <t>レイ</t>
    </rPh>
    <phoneticPr fontId="2"/>
  </si>
  <si>
    <t>入力方</t>
    <rPh sb="0" eb="3">
      <t>ニュウリョクカタ</t>
    </rPh>
    <phoneticPr fontId="2"/>
  </si>
  <si>
    <t>入力欄</t>
    <rPh sb="0" eb="3">
      <t>ニュウリョクラン</t>
    </rPh>
    <phoneticPr fontId="2"/>
  </si>
  <si>
    <t>ワーニング</t>
    <phoneticPr fontId="2"/>
  </si>
  <si>
    <t>質問項目RPA用</t>
    <rPh sb="7" eb="8">
      <t>ヨウ</t>
    </rPh>
    <phoneticPr fontId="2"/>
  </si>
  <si>
    <t>JTBCWT使用欄</t>
    <rPh sb="6" eb="9">
      <t>シヨウラン</t>
    </rPh>
    <phoneticPr fontId="2"/>
  </si>
  <si>
    <t>2025/12/24更新</t>
    <rPh sb="10" eb="12">
      <t>コウシン</t>
    </rPh>
    <phoneticPr fontId="2"/>
  </si>
  <si>
    <t>申請情報
Information
of
Application</t>
    <rPh sb="0" eb="2">
      <t>シンセイ</t>
    </rPh>
    <rPh sb="2" eb="4">
      <t>ジョウホウ</t>
    </rPh>
    <phoneticPr fontId="2"/>
  </si>
  <si>
    <t>シート名「個人情報の取扱について」をご一読いただき、内容について同意されますか？
Have you read the sheet title “Part1 Handling of Personal Information” and do you agree to the contents?</t>
    <phoneticPr fontId="2"/>
  </si>
  <si>
    <t>同意する</t>
    <rPh sb="0" eb="2">
      <t>ドウイ</t>
    </rPh>
    <phoneticPr fontId="2"/>
  </si>
  <si>
    <t>選択</t>
    <rPh sb="0" eb="2">
      <t>センタク</t>
    </rPh>
    <phoneticPr fontId="2"/>
  </si>
  <si>
    <t>シート名「個人情報の取扱について」をご一読いただき、内容について同意されますか？</t>
  </si>
  <si>
    <t>査証申請国(固定)
Visa applicant country (fixed)</t>
    <rPh sb="0" eb="2">
      <t>サショウ</t>
    </rPh>
    <rPh sb="2" eb="5">
      <t>シンセイコク</t>
    </rPh>
    <rPh sb="6" eb="8">
      <t>コテイ</t>
    </rPh>
    <phoneticPr fontId="2"/>
  </si>
  <si>
    <t>JAPAN(固定)</t>
    <phoneticPr fontId="2"/>
  </si>
  <si>
    <t>固定</t>
    <rPh sb="0" eb="2">
      <t>コテイ</t>
    </rPh>
    <phoneticPr fontId="2"/>
  </si>
  <si>
    <t>JAPAN</t>
  </si>
  <si>
    <t>査証申請国(固定)</t>
  </si>
  <si>
    <t>申請区分
Application Category</t>
    <rPh sb="0" eb="4">
      <t>シンセイクブン</t>
    </rPh>
    <phoneticPr fontId="2"/>
  </si>
  <si>
    <t>出張(固定)</t>
    <rPh sb="0" eb="2">
      <t>シュッチョウ</t>
    </rPh>
    <phoneticPr fontId="2"/>
  </si>
  <si>
    <t>出張</t>
    <rPh sb="0" eb="2">
      <t>シュッチョウ</t>
    </rPh>
    <phoneticPr fontId="2"/>
  </si>
  <si>
    <t>申請区分</t>
  </si>
  <si>
    <t>申請者区分
Applicant Classification</t>
    <rPh sb="0" eb="3">
      <t>シンセイシャ</t>
    </rPh>
    <rPh sb="3" eb="5">
      <t>クブン</t>
    </rPh>
    <phoneticPr fontId="2"/>
  </si>
  <si>
    <t>本人(固定)</t>
    <rPh sb="0" eb="2">
      <t>ホンニン</t>
    </rPh>
    <phoneticPr fontId="2"/>
  </si>
  <si>
    <t>本人</t>
    <rPh sb="0" eb="2">
      <t>ホンニン</t>
    </rPh>
    <phoneticPr fontId="2"/>
  </si>
  <si>
    <t>申請者区分</t>
  </si>
  <si>
    <t>国籍
Nationality</t>
    <rPh sb="0" eb="2">
      <t>コクセキ</t>
    </rPh>
    <phoneticPr fontId="2"/>
  </si>
  <si>
    <t>JAPAN</t>
    <phoneticPr fontId="2"/>
  </si>
  <si>
    <t>国籍</t>
  </si>
  <si>
    <t>婚姻状況
Marital Status</t>
  </si>
  <si>
    <t>Single</t>
    <phoneticPr fontId="2"/>
  </si>
  <si>
    <t>婚姻状況</t>
  </si>
  <si>
    <t>出生時の国籍
Nationality at Birth</t>
  </si>
  <si>
    <t>出生時の国籍</t>
  </si>
  <si>
    <t>出生地（都道府県）
Place of Birth(Prefecture/State)</t>
    <rPh sb="2" eb="3">
      <t>チ</t>
    </rPh>
    <rPh sb="4" eb="8">
      <t>トドウフケン</t>
    </rPh>
    <phoneticPr fontId="2"/>
  </si>
  <si>
    <t>TOKYO</t>
    <phoneticPr fontId="2"/>
  </si>
  <si>
    <t>英字</t>
    <rPh sb="0" eb="2">
      <t>エイジ</t>
    </rPh>
    <phoneticPr fontId="2"/>
  </si>
  <si>
    <t>出生地（都道府県）</t>
    <phoneticPr fontId="2"/>
  </si>
  <si>
    <t>現在、居住されている国に少なくとも2年間住んでいますか?
Have you lived for at least two years in the country where you are living now?</t>
    <rPh sb="0" eb="2">
      <t>ゲンザイ</t>
    </rPh>
    <rPh sb="3" eb="5">
      <t>キョジュウ</t>
    </rPh>
    <phoneticPr fontId="2"/>
  </si>
  <si>
    <t>KOTO</t>
    <phoneticPr fontId="2"/>
  </si>
  <si>
    <t>出生地（市区町村）</t>
  </si>
  <si>
    <t>性別
Gender</t>
    <rPh sb="0" eb="2">
      <t>セイベツ</t>
    </rPh>
    <phoneticPr fontId="2"/>
  </si>
  <si>
    <t>MALE</t>
    <phoneticPr fontId="2"/>
  </si>
  <si>
    <t>性別</t>
  </si>
  <si>
    <t>生年月日
Date of Birth</t>
    <phoneticPr fontId="2"/>
  </si>
  <si>
    <t>01/12/1980</t>
    <phoneticPr fontId="2"/>
  </si>
  <si>
    <t>dd/mm/yyyy</t>
    <phoneticPr fontId="2"/>
  </si>
  <si>
    <t>生年月日</t>
  </si>
  <si>
    <t>姓(漢字)
Last Name(Kanji)</t>
  </si>
  <si>
    <t>旅行</t>
    <rPh sb="0" eb="2">
      <t>リョコウ</t>
    </rPh>
    <phoneticPr fontId="2"/>
  </si>
  <si>
    <t>漢字</t>
    <rPh sb="0" eb="2">
      <t>カンジ</t>
    </rPh>
    <phoneticPr fontId="2"/>
  </si>
  <si>
    <t>姓(漢字)</t>
  </si>
  <si>
    <t>名(漢字)
Given Name(Kanji)</t>
  </si>
  <si>
    <t>太郎</t>
    <rPh sb="0" eb="2">
      <t>タロウ</t>
    </rPh>
    <phoneticPr fontId="2"/>
  </si>
  <si>
    <t>名(漢字)</t>
  </si>
  <si>
    <t>パスポートスペル(姓)
Last Name on Passport</t>
  </si>
  <si>
    <t>RYOKO</t>
    <phoneticPr fontId="2"/>
  </si>
  <si>
    <t>パスポートスペル(姓)</t>
    <phoneticPr fontId="2"/>
  </si>
  <si>
    <t>パスポートスペル(名)
Given Name on Passport</t>
    <phoneticPr fontId="2"/>
  </si>
  <si>
    <t>TARO</t>
    <phoneticPr fontId="2"/>
  </si>
  <si>
    <t>パスポートスペル(名)</t>
    <phoneticPr fontId="2"/>
  </si>
  <si>
    <t>パスポートスペル(Middle Name)
Middle Name on Passport</t>
    <phoneticPr fontId="2"/>
  </si>
  <si>
    <t>お持ちでない方は空欄</t>
    <phoneticPr fontId="2"/>
  </si>
  <si>
    <t>パスポートスペル(Middle Name)</t>
  </si>
  <si>
    <t>日本の現住所
Present Address in Japan</t>
    <rPh sb="0" eb="2">
      <t>ニホン</t>
    </rPh>
    <rPh sb="3" eb="6">
      <t>ゲンジュウショ</t>
    </rPh>
    <phoneticPr fontId="2"/>
  </si>
  <si>
    <t>日本の現住所</t>
  </si>
  <si>
    <t>日本の現住所郵便番号
Postcode of Present Address in Japan</t>
    <rPh sb="0" eb="2">
      <t>ニホン</t>
    </rPh>
    <rPh sb="3" eb="6">
      <t>ゲンジュウショ</t>
    </rPh>
    <rPh sb="6" eb="10">
      <t>ユウビンバンゴウ</t>
    </rPh>
    <phoneticPr fontId="2"/>
  </si>
  <si>
    <t>数字</t>
    <rPh sb="0" eb="2">
      <t>スウジ</t>
    </rPh>
    <phoneticPr fontId="2"/>
  </si>
  <si>
    <t>日本の現住所郵便番号</t>
  </si>
  <si>
    <t>日本の現住所(都道府県)
Present Address in Japan(Prefecture)</t>
  </si>
  <si>
    <t>日本の現住所(都道府県)</t>
  </si>
  <si>
    <t>日本の現住所(市区町村)
Present Address in Japan(City)</t>
    <rPh sb="7" eb="11">
      <t>シクチョウソン</t>
    </rPh>
    <phoneticPr fontId="2"/>
  </si>
  <si>
    <t>英数字</t>
    <phoneticPr fontId="2"/>
  </si>
  <si>
    <t>日本の現住所(市区町村)</t>
  </si>
  <si>
    <t>日本の現住所(地名)
Present Address in Japan(Area Name)</t>
    <rPh sb="7" eb="9">
      <t>チメイ</t>
    </rPh>
    <phoneticPr fontId="2"/>
  </si>
  <si>
    <t>TOYOSU</t>
    <phoneticPr fontId="2"/>
  </si>
  <si>
    <t>日本の現住所(地名)</t>
    <phoneticPr fontId="2"/>
  </si>
  <si>
    <t>日本の現住所(番地)
Present Address in Japan(Street No.)</t>
    <rPh sb="7" eb="9">
      <t>バンチ</t>
    </rPh>
    <phoneticPr fontId="2"/>
  </si>
  <si>
    <t>5-6-52</t>
    <phoneticPr fontId="2"/>
  </si>
  <si>
    <t>英数字記号</t>
    <rPh sb="0" eb="1">
      <t>エイ</t>
    </rPh>
    <rPh sb="1" eb="3">
      <t>スウジ</t>
    </rPh>
    <rPh sb="3" eb="5">
      <t>キゴウ</t>
    </rPh>
    <phoneticPr fontId="2"/>
  </si>
  <si>
    <t>日本の現住所(番地)</t>
  </si>
  <si>
    <t>日本の現住所（部屋番号のみ）
Present Address in Japan(only Room No.)</t>
    <rPh sb="7" eb="11">
      <t>ヘヤバンゴウ</t>
    </rPh>
    <phoneticPr fontId="2"/>
  </si>
  <si>
    <t>日本の現住所（部屋番号のみ）</t>
  </si>
  <si>
    <t>固定電話番号（国番号）
Phone No. (Country Code)</t>
    <rPh sb="7" eb="10">
      <t>クニバンゴウ</t>
    </rPh>
    <phoneticPr fontId="2"/>
  </si>
  <si>
    <t>Japan(81)</t>
  </si>
  <si>
    <t>固定電話番号（国番号）</t>
  </si>
  <si>
    <t>固定電話番号
Phone No.</t>
    <rPh sb="0" eb="2">
      <t>コテイ</t>
    </rPh>
    <phoneticPr fontId="2"/>
  </si>
  <si>
    <t>312345678</t>
    <phoneticPr fontId="2"/>
  </si>
  <si>
    <t>固定電話番号</t>
  </si>
  <si>
    <t>携帯電話番号（国番号）
Mobile Phone No. (Country Code)</t>
    <rPh sb="0" eb="2">
      <t>ケイタイ</t>
    </rPh>
    <phoneticPr fontId="2"/>
  </si>
  <si>
    <t>携帯電話番号（国番号）</t>
  </si>
  <si>
    <t>携帯電話番号
Mobile Phone No.</t>
  </si>
  <si>
    <t>8012345678</t>
    <phoneticPr fontId="2"/>
  </si>
  <si>
    <t>携帯電話番号</t>
  </si>
  <si>
    <t>本籍(国)
Permanent Address(Country)</t>
    <rPh sb="0" eb="2">
      <t>ホンセキ</t>
    </rPh>
    <rPh sb="3" eb="4">
      <t>クニ</t>
    </rPh>
    <phoneticPr fontId="2"/>
  </si>
  <si>
    <t>本籍(国)</t>
  </si>
  <si>
    <t>本籍郵便番号
Postcode of Permanent Address</t>
    <rPh sb="0" eb="2">
      <t>ホンセキ</t>
    </rPh>
    <rPh sb="2" eb="6">
      <t>ユウビンバンゴウ</t>
    </rPh>
    <phoneticPr fontId="2"/>
  </si>
  <si>
    <t>本籍郵便番号</t>
  </si>
  <si>
    <t>本籍住所(都道府県)
Permanent Address(Prefecture/State)</t>
  </si>
  <si>
    <t>本籍住所(都道府県)</t>
  </si>
  <si>
    <t>本籍住所(市区町村)
Permanent Address(City)</t>
    <rPh sb="5" eb="9">
      <t>シクチョウソン</t>
    </rPh>
    <phoneticPr fontId="2"/>
  </si>
  <si>
    <t>本籍住所(市区町村)</t>
  </si>
  <si>
    <t>本籍住所本籍住所(地名)
Permanent Address(Area Name)</t>
    <rPh sb="9" eb="11">
      <t>チメイ</t>
    </rPh>
    <phoneticPr fontId="2"/>
  </si>
  <si>
    <t>本籍住所本籍住所(地名)</t>
  </si>
  <si>
    <t>本籍住所(番地)
Permanent Address(Street No.)</t>
    <rPh sb="5" eb="7">
      <t>バンチ</t>
    </rPh>
    <phoneticPr fontId="2"/>
  </si>
  <si>
    <t>5-6</t>
    <phoneticPr fontId="2"/>
  </si>
  <si>
    <t>本籍住所(番地)</t>
  </si>
  <si>
    <r>
      <t xml:space="preserve">身体特徴の有無(ない方は空欄）
</t>
    </r>
    <r>
      <rPr>
        <sz val="14"/>
        <color theme="1"/>
        <rFont val="Meiryo UI"/>
        <family val="3"/>
        <charset val="128"/>
      </rPr>
      <t>Physical Characteristics (leave blank if none)</t>
    </r>
    <rPh sb="10" eb="11">
      <t>カタ</t>
    </rPh>
    <rPh sb="12" eb="14">
      <t>クウラン</t>
    </rPh>
    <phoneticPr fontId="2"/>
  </si>
  <si>
    <t>該当がない方は空欄</t>
    <rPh sb="0" eb="1">
      <t>ガイトウ</t>
    </rPh>
    <rPh sb="4" eb="5">
      <t>カタ</t>
    </rPh>
    <rPh sb="6" eb="8">
      <t>クウラン</t>
    </rPh>
    <phoneticPr fontId="2"/>
  </si>
  <si>
    <t>身体特徴の有無(ない方は空欄）</t>
  </si>
  <si>
    <t>最終学歴
Last Academic Background</t>
    <phoneticPr fontId="2"/>
  </si>
  <si>
    <t>4大卒(graduate)</t>
    <rPh sb="1" eb="2">
      <t>ダイ</t>
    </rPh>
    <rPh sb="2" eb="3">
      <t>ソツ</t>
    </rPh>
    <phoneticPr fontId="3"/>
  </si>
  <si>
    <t>最終学歴</t>
  </si>
  <si>
    <t>最終学位
Qualification acquired from College/University</t>
    <rPh sb="2" eb="4">
      <t>ガクイ</t>
    </rPh>
    <phoneticPr fontId="2"/>
  </si>
  <si>
    <t>DOCTORAL DEGREE</t>
    <phoneticPr fontId="2"/>
  </si>
  <si>
    <t>最終学位</t>
  </si>
  <si>
    <t>その他の最終学位
Other Qualification</t>
    <rPh sb="2" eb="3">
      <t>ホカ</t>
    </rPh>
    <phoneticPr fontId="2"/>
  </si>
  <si>
    <t>幼児(NA BEING MINOR)</t>
    <rPh sb="0" eb="2">
      <t>ヨウジ</t>
    </rPh>
    <phoneticPr fontId="2"/>
  </si>
  <si>
    <t>その他の最終学位</t>
  </si>
  <si>
    <t>申請者情報-1
設問No.41は40「その他の国籍をお持ちですか？」がYESの方のみ回答ください。
Information of Applicant-1
Please answer No. 41 only if the answer to question No. 40 is "YES".</t>
    <rPh sb="0" eb="3">
      <t>シンセイシャ</t>
    </rPh>
    <rPh sb="3" eb="5">
      <t>ジョウホウ</t>
    </rPh>
    <phoneticPr fontId="2"/>
  </si>
  <si>
    <t>その他の国籍をお持ちですか？
Do you have any other Nationality?</t>
    <rPh sb="8" eb="9">
      <t>モ</t>
    </rPh>
    <phoneticPr fontId="2"/>
  </si>
  <si>
    <t>YES</t>
    <phoneticPr fontId="2"/>
  </si>
  <si>
    <t>その他の国籍をお持ちですか？</t>
  </si>
  <si>
    <t>その他の国籍
Other Nationality　　　　</t>
    <rPh sb="2" eb="3">
      <t>ホカ</t>
    </rPh>
    <rPh sb="4" eb="6">
      <t>コクセキ</t>
    </rPh>
    <phoneticPr fontId="2"/>
  </si>
  <si>
    <t>United States of America</t>
    <phoneticPr fontId="2"/>
  </si>
  <si>
    <t>その他の国籍</t>
  </si>
  <si>
    <t>申請者情報-2
設問No.43-45は42「旧姓はありますか？」がYESの方のみ回答ください。
Information of Applicant-2
Please answer No. 43-45 only if the answer to question No. 42 is "YES".</t>
    <rPh sb="0" eb="3">
      <t>シンセイシャ</t>
    </rPh>
    <rPh sb="3" eb="5">
      <t>ジョウホウ</t>
    </rPh>
    <rPh sb="8" eb="10">
      <t>セツモン</t>
    </rPh>
    <rPh sb="40" eb="42">
      <t>カイトウ</t>
    </rPh>
    <phoneticPr fontId="2"/>
  </si>
  <si>
    <t>旧姓はありますか？
Do you have a maiden name?</t>
    <rPh sb="0" eb="2">
      <t>キュウセイ</t>
    </rPh>
    <phoneticPr fontId="2"/>
  </si>
  <si>
    <t>旧姓はありますか？</t>
  </si>
  <si>
    <t>旧姓パスポートスペル(名)
Maiden Name on Passport(Given Name)</t>
    <rPh sb="0" eb="1">
      <t>セイ</t>
    </rPh>
    <phoneticPr fontId="2"/>
  </si>
  <si>
    <t>旧姓パスポートスペル(名)</t>
  </si>
  <si>
    <t>旧姓パスポートスペル(姓)
Maiden Name on Passport(Last Name)</t>
    <rPh sb="11" eb="12">
      <t>セイ</t>
    </rPh>
    <phoneticPr fontId="2"/>
  </si>
  <si>
    <t>TABI</t>
    <phoneticPr fontId="2"/>
  </si>
  <si>
    <t>旧姓パスポートスペル(姓)</t>
  </si>
  <si>
    <t>旧姓パスポートスペル(Middle Name)
Maiden Name on Passport(Middle Name)</t>
  </si>
  <si>
    <t>JTB</t>
    <phoneticPr fontId="2"/>
  </si>
  <si>
    <t>旧姓パスポートスペル(Middle Name)</t>
  </si>
  <si>
    <t>申請者情報-3
設問No.47は46「生まれたときからの国籍か」がYESの方のみ回答ください。
Information of Applicant-3
Please answer No. 45 only if the answer to question No. 44 is "By Birth".</t>
    <rPh sb="0" eb="3">
      <t>シンセイシャ</t>
    </rPh>
    <rPh sb="3" eb="5">
      <t>ジョウホウ</t>
    </rPh>
    <rPh sb="8" eb="10">
      <t>セツモン</t>
    </rPh>
    <phoneticPr fontId="2"/>
  </si>
  <si>
    <t>生まれたときからの国籍か
Is your current Nationality from birth?</t>
  </si>
  <si>
    <t>BY Birth</t>
  </si>
  <si>
    <t>生まれたときからの国籍か</t>
  </si>
  <si>
    <t>以前の国籍
Previous Nationality</t>
    <rPh sb="0" eb="2">
      <t>イゼン</t>
    </rPh>
    <rPh sb="3" eb="5">
      <t>コクセキ</t>
    </rPh>
    <phoneticPr fontId="2"/>
  </si>
  <si>
    <t>以前の国籍</t>
  </si>
  <si>
    <t>申請者情報-4
Information of Applicant-4</t>
    <rPh sb="0" eb="3">
      <t>シンセイシャ</t>
    </rPh>
    <rPh sb="3" eb="5">
      <t>ジョウホウ</t>
    </rPh>
    <phoneticPr fontId="2"/>
  </si>
  <si>
    <t>宗教
Religion</t>
  </si>
  <si>
    <t>BUDDHISM</t>
    <phoneticPr fontId="2"/>
  </si>
  <si>
    <t>宗教</t>
  </si>
  <si>
    <t>48「宗教」がOTHERSの場合は詳細を入力ください。
Please provide details, if you selected “OTHERS” for Question No. 48.</t>
    <rPh sb="3" eb="5">
      <t>シュウキョウ</t>
    </rPh>
    <rPh sb="14" eb="16">
      <t>バアイ</t>
    </rPh>
    <rPh sb="17" eb="19">
      <t>ショウサイ</t>
    </rPh>
    <rPh sb="20" eb="22">
      <t>ニュウリョク</t>
    </rPh>
    <phoneticPr fontId="2"/>
  </si>
  <si>
    <t>44がOTHERSの方はこちらに入力ください。</t>
    <rPh sb="9" eb="10">
      <t>カタ</t>
    </rPh>
    <rPh sb="15" eb="17">
      <t>ニュウリョク</t>
    </rPh>
    <phoneticPr fontId="2"/>
  </si>
  <si>
    <t>46「宗教」がOTHERSの場合は詳細を入力ください。</t>
  </si>
  <si>
    <t>申請者現パスポート情報
Current Passport Information of Applicant</t>
    <rPh sb="3" eb="4">
      <t>ゲン</t>
    </rPh>
    <rPh sb="9" eb="11">
      <t>ジョウホウ</t>
    </rPh>
    <phoneticPr fontId="2"/>
  </si>
  <si>
    <t>旅券番号
Passport No.</t>
  </si>
  <si>
    <t>TT1234567</t>
    <phoneticPr fontId="2"/>
  </si>
  <si>
    <t>旅券番号</t>
    <phoneticPr fontId="2"/>
  </si>
  <si>
    <t>旅券発行国
Issuing Country</t>
    <rPh sb="4" eb="5">
      <t>クニ</t>
    </rPh>
    <phoneticPr fontId="2"/>
  </si>
  <si>
    <t>旅券発行国</t>
    <phoneticPr fontId="2"/>
  </si>
  <si>
    <t>旅券発行地
Place of Issue</t>
  </si>
  <si>
    <t>旅券発行地</t>
    <phoneticPr fontId="2"/>
  </si>
  <si>
    <t>旅券発行日
Date of Issue</t>
  </si>
  <si>
    <t>01/12/2023</t>
    <phoneticPr fontId="2"/>
  </si>
  <si>
    <t>旅券発行日</t>
    <phoneticPr fontId="2"/>
  </si>
  <si>
    <t>旅券有効期限
Date of expire</t>
  </si>
  <si>
    <t>01/12/2033</t>
    <phoneticPr fontId="2"/>
  </si>
  <si>
    <t>旅券有効期限</t>
    <phoneticPr fontId="2"/>
  </si>
  <si>
    <t>申請者2冊目パスポート情報
設問No.56-60は55「他のパスポートまたは身分証番号はお持ちですか？」がYESの方のみ回答ください。
Other Passport Information of Applicant
Please answer No. 56-60 only if the answer to question No. 55 is "YES".</t>
    <rPh sb="0" eb="3">
      <t>シンセイシャ</t>
    </rPh>
    <rPh sb="4" eb="6">
      <t>サツメ</t>
    </rPh>
    <rPh sb="11" eb="13">
      <t>ジョウホウ</t>
    </rPh>
    <phoneticPr fontId="2"/>
  </si>
  <si>
    <t>他のパスポートまたは身分証番号はお持ちですか？
（例：二重国籍者など）
Do you have another passport or ID No.?
(e.g., dual citizenship, etc.)</t>
    <rPh sb="0" eb="1">
      <t>ホカ</t>
    </rPh>
    <rPh sb="10" eb="15">
      <t>ミブンショウバンゴウ</t>
    </rPh>
    <rPh sb="17" eb="18">
      <t>モ</t>
    </rPh>
    <rPh sb="25" eb="26">
      <t>レイ</t>
    </rPh>
    <rPh sb="27" eb="31">
      <t>ニジュウコクセキ</t>
    </rPh>
    <rPh sb="31" eb="32">
      <t>シャ</t>
    </rPh>
    <phoneticPr fontId="2"/>
  </si>
  <si>
    <t>他のパスポートまたは身分証番号はお持ちですか？
（例：二重国籍者など）</t>
  </si>
  <si>
    <t>旅券番号1</t>
    <phoneticPr fontId="2"/>
  </si>
  <si>
    <t>旅券発行国1</t>
    <phoneticPr fontId="2"/>
  </si>
  <si>
    <t>旅券発行地1</t>
    <phoneticPr fontId="2"/>
  </si>
  <si>
    <t>旅券発行日1</t>
    <phoneticPr fontId="2"/>
  </si>
  <si>
    <t>旅券有効期限1</t>
    <phoneticPr fontId="2"/>
  </si>
  <si>
    <t>身分証番号情報
※外国籍のみ回答ください。
Information of ID No.
*Please answer only for Foreign Nationals.</t>
    <rPh sb="0" eb="3">
      <t>ミブンショウ</t>
    </rPh>
    <rPh sb="3" eb="5">
      <t>バンゴウ</t>
    </rPh>
    <rPh sb="5" eb="7">
      <t>ジョウホウ</t>
    </rPh>
    <rPh sb="14" eb="16">
      <t>カイトウ</t>
    </rPh>
    <phoneticPr fontId="2"/>
  </si>
  <si>
    <t>身分証番号
ID No.</t>
  </si>
  <si>
    <t>英数字</t>
    <rPh sb="0" eb="3">
      <t>エイスウジ</t>
    </rPh>
    <phoneticPr fontId="2"/>
  </si>
  <si>
    <t>身分証番号</t>
  </si>
  <si>
    <t>身分証番号発行国
Issuing Country</t>
    <rPh sb="7" eb="8">
      <t>クニ</t>
    </rPh>
    <phoneticPr fontId="2"/>
  </si>
  <si>
    <t>身分証番号発行国</t>
  </si>
  <si>
    <t>身分証番号発行地
Place of Issue</t>
  </si>
  <si>
    <t>身分証番号発行地</t>
  </si>
  <si>
    <t>身分証番号発行日
Date of Issue</t>
  </si>
  <si>
    <t>身分証番号発行日</t>
  </si>
  <si>
    <t>身分証番号有効期限
Date of Expire</t>
  </si>
  <si>
    <t>身分証番号有効期限</t>
  </si>
  <si>
    <t>日本側企業情報
Information 
of 
Company in Japan</t>
    <rPh sb="0" eb="5">
      <t>ニホンガワキギョウ</t>
    </rPh>
    <rPh sb="5" eb="7">
      <t>ジョウホウ</t>
    </rPh>
    <phoneticPr fontId="2"/>
  </si>
  <si>
    <t>勤務先会社名
Company Name</t>
    <rPh sb="0" eb="2">
      <t>キンム</t>
    </rPh>
    <rPh sb="2" eb="3">
      <t>サキ</t>
    </rPh>
    <phoneticPr fontId="2"/>
  </si>
  <si>
    <t>JTB Business Travel Solutions, Inc</t>
    <phoneticPr fontId="2"/>
  </si>
  <si>
    <t>勤務先会社名</t>
  </si>
  <si>
    <t>役職
Position</t>
  </si>
  <si>
    <t xml:space="preserve">Staff member </t>
    <phoneticPr fontId="2"/>
  </si>
  <si>
    <t>役職</t>
  </si>
  <si>
    <t>勤務先住所(国)
Company Address(Country)</t>
    <rPh sb="6" eb="7">
      <t>クニ</t>
    </rPh>
    <phoneticPr fontId="2"/>
  </si>
  <si>
    <t>勤務先住所(国)</t>
    <phoneticPr fontId="2"/>
  </si>
  <si>
    <t>JP</t>
    <phoneticPr fontId="2"/>
  </si>
  <si>
    <t>勤務先郵便番号
Postcode of Company Address</t>
  </si>
  <si>
    <t>勤務先郵便番号</t>
    <phoneticPr fontId="2"/>
  </si>
  <si>
    <t>勤務先住所(都道府県)
Company Address(Prefecture)</t>
  </si>
  <si>
    <t>勤務先住所(都道府県)</t>
    <phoneticPr fontId="2"/>
  </si>
  <si>
    <t>勤務先住所(市区町村)
Company Address(City)</t>
    <rPh sb="6" eb="10">
      <t>シクチョウソン</t>
    </rPh>
    <phoneticPr fontId="2"/>
  </si>
  <si>
    <t>勤務先住所(市区町村)</t>
    <phoneticPr fontId="2"/>
  </si>
  <si>
    <t>勤務先住所（地名）
Company Address(Area Name)</t>
    <rPh sb="6" eb="8">
      <t>チメイ</t>
    </rPh>
    <phoneticPr fontId="2"/>
  </si>
  <si>
    <t>勤務先住所（地名）</t>
  </si>
  <si>
    <t>勤務先住所（番地）
Company Address(Street No.)</t>
    <rPh sb="6" eb="8">
      <t>バンチ</t>
    </rPh>
    <phoneticPr fontId="2"/>
  </si>
  <si>
    <t>勤務先住所（番地）</t>
  </si>
  <si>
    <t>勤務先会社電話番号（国番号）
Company Phone No.(Country Code)</t>
    <rPh sb="10" eb="13">
      <t>クニバンゴウ</t>
    </rPh>
    <phoneticPr fontId="2"/>
  </si>
  <si>
    <t>勤務先会社電話番号（国番号）</t>
  </si>
  <si>
    <t>勤務先会社電話番号
Company Phone No.</t>
    <rPh sb="0" eb="2">
      <t>キンム</t>
    </rPh>
    <rPh sb="2" eb="3">
      <t>サキ</t>
    </rPh>
    <rPh sb="3" eb="5">
      <t>カイシャ</t>
    </rPh>
    <rPh sb="5" eb="9">
      <t>デンワバンゴウ</t>
    </rPh>
    <phoneticPr fontId="2"/>
  </si>
  <si>
    <t>勤務先会社電話番号</t>
  </si>
  <si>
    <t>勤務先会社ホームページアドレス
Company Website Address</t>
  </si>
  <si>
    <t>https://www.jtb-cwt.com/eng/</t>
    <phoneticPr fontId="2"/>
  </si>
  <si>
    <t>英数字記号</t>
    <rPh sb="0" eb="3">
      <t>エイスウジ</t>
    </rPh>
    <rPh sb="3" eb="5">
      <t>キゴウ</t>
    </rPh>
    <phoneticPr fontId="2"/>
  </si>
  <si>
    <t>勤務先会社ホームページアドレス</t>
  </si>
  <si>
    <t>現地企業情報情報
Information 
of
Inviting Company
in India</t>
    <rPh sb="0" eb="2">
      <t>ゲンチ</t>
    </rPh>
    <rPh sb="2" eb="4">
      <t>キギョウ</t>
    </rPh>
    <rPh sb="4" eb="6">
      <t>ジョウホウ</t>
    </rPh>
    <rPh sb="6" eb="8">
      <t>ジョウホウ</t>
    </rPh>
    <phoneticPr fontId="2"/>
  </si>
  <si>
    <t>現地受入先会社名
Company Name</t>
    <rPh sb="0" eb="2">
      <t>ゲンチ</t>
    </rPh>
    <rPh sb="2" eb="4">
      <t>ウケイレ</t>
    </rPh>
    <rPh sb="4" eb="5">
      <t>サキ</t>
    </rPh>
    <phoneticPr fontId="2"/>
  </si>
  <si>
    <t xml:space="preserve">JTB India Private Limited. </t>
    <phoneticPr fontId="2"/>
  </si>
  <si>
    <t>現地受入先会社名</t>
  </si>
  <si>
    <t>現地受入先(国)
Company Address(Country)</t>
    <rPh sb="6" eb="7">
      <t>クニ</t>
    </rPh>
    <phoneticPr fontId="2"/>
  </si>
  <si>
    <t>India(固定)</t>
    <rPh sb="6" eb="8">
      <t>コテイ</t>
    </rPh>
    <phoneticPr fontId="2"/>
  </si>
  <si>
    <t>INDIA</t>
  </si>
  <si>
    <t>現地受入先(国)</t>
    <phoneticPr fontId="2"/>
  </si>
  <si>
    <t>IN</t>
    <phoneticPr fontId="2"/>
  </si>
  <si>
    <t>現地受入先郵便番号
Postcode of Company Address</t>
    <rPh sb="5" eb="9">
      <t>ユウビンバンゴウ</t>
    </rPh>
    <phoneticPr fontId="2"/>
  </si>
  <si>
    <t>現地受入先郵便番号</t>
    <phoneticPr fontId="2"/>
  </si>
  <si>
    <t>現地受入先住所(州/State)</t>
  </si>
  <si>
    <t>Haryana</t>
    <phoneticPr fontId="2"/>
  </si>
  <si>
    <t>現地受入先住所(州/State)</t>
    <phoneticPr fontId="2"/>
  </si>
  <si>
    <t>現地受入先住所(地方/District)</t>
  </si>
  <si>
    <t>Gurgaon</t>
    <phoneticPr fontId="2"/>
  </si>
  <si>
    <t>現地受入先住所(地方/District)</t>
    <phoneticPr fontId="2"/>
  </si>
  <si>
    <t>現地受入先住所(地名/Area Name)
Company Address(Area Name)</t>
    <rPh sb="8" eb="10">
      <t>チメイ</t>
    </rPh>
    <phoneticPr fontId="2"/>
  </si>
  <si>
    <t>UNITECH BUSINESS PARK, Near Millennium City Centre,Metro station</t>
    <phoneticPr fontId="2"/>
  </si>
  <si>
    <t>現地受入先住所(地名/Area Name)</t>
  </si>
  <si>
    <t>現地受入先(番地/Street Number）
Company Address(Street No.)</t>
  </si>
  <si>
    <t>PLOT #30</t>
    <phoneticPr fontId="2"/>
  </si>
  <si>
    <t>現地受入先(番地/Street Number）</t>
  </si>
  <si>
    <r>
      <t xml:space="preserve">現地受入先会社電話番号（国番号）
</t>
    </r>
    <r>
      <rPr>
        <sz val="14"/>
        <color theme="1"/>
        <rFont val="Meiryo UI"/>
        <family val="3"/>
        <charset val="128"/>
      </rPr>
      <t>Company Phone No.(Country Code)</t>
    </r>
    <rPh sb="12" eb="15">
      <t>クニバンゴウ</t>
    </rPh>
    <phoneticPr fontId="2"/>
  </si>
  <si>
    <t>India(91)(固定)</t>
    <phoneticPr fontId="2"/>
  </si>
  <si>
    <t>India(91)</t>
  </si>
  <si>
    <t>現地受入先会社電話番号（国番号）</t>
  </si>
  <si>
    <t>現地受入先会社電話番号
Company Phone No.</t>
    <rPh sb="0" eb="2">
      <t>ゲンチ</t>
    </rPh>
    <rPh sb="2" eb="4">
      <t>ウケイレ</t>
    </rPh>
    <rPh sb="4" eb="5">
      <t>サキ</t>
    </rPh>
    <rPh sb="5" eb="7">
      <t>カイシャ</t>
    </rPh>
    <rPh sb="7" eb="11">
      <t>デンワバンゴウ</t>
    </rPh>
    <phoneticPr fontId="2"/>
  </si>
  <si>
    <t>1244497750</t>
    <phoneticPr fontId="2"/>
  </si>
  <si>
    <t>現地受入先会社電話番号</t>
  </si>
  <si>
    <t>現地受入先ホームページアドレス
Company Website Address</t>
  </si>
  <si>
    <t>https://www.jtb-india.com/</t>
    <phoneticPr fontId="2"/>
  </si>
  <si>
    <t>現地受入先ホームページアドレス</t>
  </si>
  <si>
    <t>配偶者情報
Information 
of Spouse</t>
    <rPh sb="0" eb="3">
      <t>ハイグウシャ</t>
    </rPh>
    <rPh sb="3" eb="5">
      <t>ジョウホウ</t>
    </rPh>
    <phoneticPr fontId="2"/>
  </si>
  <si>
    <t>配偶者パスポートスペル(名)
Given Name of Spouse on Passport</t>
    <rPh sb="0" eb="3">
      <t>ハイグウシャ</t>
    </rPh>
    <rPh sb="12" eb="13">
      <t>メイ</t>
    </rPh>
    <phoneticPr fontId="2"/>
  </si>
  <si>
    <t>HANAKO</t>
    <phoneticPr fontId="2"/>
  </si>
  <si>
    <t>配偶者パスポートスペル(名)</t>
  </si>
  <si>
    <t>配偶者パスポートスペル(姓)
Last Name of Spouse on Passport</t>
    <rPh sb="12" eb="13">
      <t>セイ</t>
    </rPh>
    <phoneticPr fontId="2"/>
  </si>
  <si>
    <t>配偶者パスポートスペル(姓)</t>
  </si>
  <si>
    <t>配偶者パスポートスペル(Middle Name)
Middle Name of Spouse on Passport</t>
    <rPh sb="0" eb="3">
      <t>ハイグウシャ</t>
    </rPh>
    <phoneticPr fontId="2"/>
  </si>
  <si>
    <t>配偶者パスポートスペル(Middle Name)</t>
  </si>
  <si>
    <t>配偶者の国籍
Nationality of Spouse</t>
    <rPh sb="0" eb="3">
      <t>ハイグウシャ</t>
    </rPh>
    <rPh sb="4" eb="6">
      <t>コクセキ</t>
    </rPh>
    <phoneticPr fontId="2"/>
  </si>
  <si>
    <t>配偶者の国籍</t>
  </si>
  <si>
    <t>配偶者出生時の国籍
Nationality of Spouse at Birth</t>
  </si>
  <si>
    <t>配偶者出生時の国籍</t>
  </si>
  <si>
    <t>配偶者出生地
Place of Birth of Spouse</t>
  </si>
  <si>
    <t>配偶者出生地</t>
  </si>
  <si>
    <t>配偶者出生国
Country of Birth of Spouse</t>
    <rPh sb="5" eb="6">
      <t>コク</t>
    </rPh>
    <phoneticPr fontId="2"/>
  </si>
  <si>
    <t>配偶者出生国</t>
  </si>
  <si>
    <t>ご両親情報
Information
of Parents</t>
    <rPh sb="1" eb="5">
      <t>リョウシンジョウホウ</t>
    </rPh>
    <phoneticPr fontId="2"/>
  </si>
  <si>
    <t>お父様パスポートスペル(名)
Given Name of Father on Passport</t>
    <rPh sb="1" eb="3">
      <t>トウサマ</t>
    </rPh>
    <rPh sb="12" eb="13">
      <t>メイ</t>
    </rPh>
    <phoneticPr fontId="2"/>
  </si>
  <si>
    <t>TABIO</t>
    <phoneticPr fontId="2"/>
  </si>
  <si>
    <t>お父様パスポートスペル(名)</t>
  </si>
  <si>
    <t>お父様パスポートスペル(姓)
Last Name of Father on Passport</t>
    <rPh sb="1" eb="3">
      <t>トウサマ</t>
    </rPh>
    <rPh sb="12" eb="13">
      <t>セイ</t>
    </rPh>
    <phoneticPr fontId="2"/>
  </si>
  <si>
    <t>お父様パスポートスペル(姓)</t>
  </si>
  <si>
    <t>お父様パスポートスペル(Middle Name)
Middle Name of Father on Passport</t>
  </si>
  <si>
    <t>お父様パスポートスペル(Middle Name)</t>
  </si>
  <si>
    <t>お父様国籍
Nationality of Father</t>
    <rPh sb="3" eb="5">
      <t>コクセキ</t>
    </rPh>
    <phoneticPr fontId="2"/>
  </si>
  <si>
    <t>お父様国籍</t>
  </si>
  <si>
    <t>お父様出生時の国籍
Nationality of Father at Birth</t>
  </si>
  <si>
    <t>お父様出生時の国籍</t>
  </si>
  <si>
    <t>お父様出生地
Place of Birth of Father</t>
  </si>
  <si>
    <t>お父様出生地</t>
  </si>
  <si>
    <t>お父様出生国
Country of Birth of Father</t>
    <rPh sb="5" eb="6">
      <t>コク</t>
    </rPh>
    <phoneticPr fontId="2"/>
  </si>
  <si>
    <t>お父様出生国</t>
  </si>
  <si>
    <t>お母様パスポートスペル(名)
Given Name of Mother on Passport</t>
    <rPh sb="12" eb="13">
      <t>メイ</t>
    </rPh>
    <phoneticPr fontId="2"/>
  </si>
  <si>
    <t>お母様パスポートスペル(名)</t>
  </si>
  <si>
    <t>お母様パスポートスペル(姓)
Last Name of Mother on Passport</t>
    <rPh sb="12" eb="13">
      <t>セイ</t>
    </rPh>
    <phoneticPr fontId="2"/>
  </si>
  <si>
    <t>お母様パスポートスペル(姓)</t>
  </si>
  <si>
    <t>お母様パスポートスペル(Middle Name)
Middle Name of Mother on Passport</t>
  </si>
  <si>
    <t>お母様パスポートスペル(Middle Name)</t>
  </si>
  <si>
    <t>お母様国籍
Nationality of Mother</t>
    <rPh sb="3" eb="5">
      <t>コクセキ</t>
    </rPh>
    <phoneticPr fontId="2"/>
  </si>
  <si>
    <t>お母様国籍</t>
  </si>
  <si>
    <t>お母様出生時の国籍
Nationality of Mother at Birth</t>
  </si>
  <si>
    <t>お母様出生時の国籍</t>
  </si>
  <si>
    <t>お母様出生地
Place of Birth of Mother</t>
  </si>
  <si>
    <t>お母様出生地</t>
  </si>
  <si>
    <t>お母様出生国
Country of Birth of Mother</t>
    <rPh sb="1" eb="2">
      <t>ハハ</t>
    </rPh>
    <rPh sb="5" eb="6">
      <t>コク</t>
    </rPh>
    <phoneticPr fontId="2"/>
  </si>
  <si>
    <t>お母様出生国</t>
  </si>
  <si>
    <t>祖父母情報
設問No.109は108「祖父母（父方/母方）はパキスタン国籍ですか？」がYESの方のみ回答ください。
Information
of Grandparents
Please answer No. 109 only if the answer to question No. 108 is "YES".</t>
    <rPh sb="0" eb="5">
      <t>ソフボジョウホウ</t>
    </rPh>
    <phoneticPr fontId="2"/>
  </si>
  <si>
    <t>祖父母（父方/母方）はパキスタン国籍ですか？
Are your grandparents (paternal/maternal) Pakistani Nationals?</t>
  </si>
  <si>
    <t>YES</t>
  </si>
  <si>
    <t>祖父母（父方/母方）はパキスタン国籍ですか？</t>
  </si>
  <si>
    <t>直近でお住いの都市を明記ください。
Please specify their most recent city of residence.</t>
    <rPh sb="0" eb="2">
      <t>チョッキン</t>
    </rPh>
    <rPh sb="4" eb="5">
      <t>スマ</t>
    </rPh>
    <rPh sb="7" eb="9">
      <t>トシ</t>
    </rPh>
    <rPh sb="10" eb="12">
      <t>メイキ</t>
    </rPh>
    <phoneticPr fontId="2"/>
  </si>
  <si>
    <t>ISLAMABAD</t>
    <phoneticPr fontId="2"/>
  </si>
  <si>
    <t>直近でお住いの都市を明記ください。</t>
  </si>
  <si>
    <t>過去査証取得/渡航歴
Previous Visa/Travel History
設問No.111-127は110「当該申請国の査証を過去に取得されたことはありますか？」がYESの方のみ回答ください。
Please answer No. 111-127 only if the answer to question No. 110 is "YES".
設問No.129は128「過去に当該申請国の査証申請を却下されたことはありますか？」がYESの方のみ回答ください。
Please answer No. 129 only if the answer to question No. 128 is "YES".</t>
    <rPh sb="7" eb="10">
      <t>トコウレキ</t>
    </rPh>
    <phoneticPr fontId="2"/>
  </si>
  <si>
    <t>当該申請国の査証を過去に取得されたことはありますか？
Have you ever granted an Indian visa in the past?</t>
    <rPh sb="0" eb="5">
      <t>トウガイシンセイコク</t>
    </rPh>
    <rPh sb="6" eb="8">
      <t>サショウ</t>
    </rPh>
    <rPh sb="9" eb="11">
      <t>カコ</t>
    </rPh>
    <rPh sb="12" eb="14">
      <t>シュトク</t>
    </rPh>
    <phoneticPr fontId="2"/>
  </si>
  <si>
    <t>当該申請国の査証を過去に取得されたことはありますか？</t>
  </si>
  <si>
    <t>査証カテゴリー
Visa Category</t>
    <rPh sb="0" eb="2">
      <t>サショウ</t>
    </rPh>
    <phoneticPr fontId="2"/>
  </si>
  <si>
    <t>BUSINESS VISA</t>
  </si>
  <si>
    <t>査証カテゴリー</t>
  </si>
  <si>
    <t>査証番号
Visa No.</t>
    <rPh sb="0" eb="2">
      <t>サショウ</t>
    </rPh>
    <rPh sb="2" eb="4">
      <t>バンゴウ</t>
    </rPh>
    <phoneticPr fontId="2"/>
  </si>
  <si>
    <t>A123456789</t>
    <phoneticPr fontId="2"/>
  </si>
  <si>
    <t>査証番号</t>
  </si>
  <si>
    <t>査証発給日
Date of Issue</t>
    <rPh sb="0" eb="2">
      <t>サショウ</t>
    </rPh>
    <rPh sb="2" eb="5">
      <t>ハッキュウヒ</t>
    </rPh>
    <phoneticPr fontId="2"/>
  </si>
  <si>
    <t>査証発給日</t>
  </si>
  <si>
    <t>査証発給国
Country of Issuing Place</t>
    <rPh sb="4" eb="5">
      <t>クニ</t>
    </rPh>
    <phoneticPr fontId="2"/>
  </si>
  <si>
    <t>査証発給国</t>
  </si>
  <si>
    <t>査証発給都市
City of Issuing Place</t>
    <rPh sb="0" eb="2">
      <t>サショウ</t>
    </rPh>
    <rPh sb="2" eb="4">
      <t>ハッキュウ</t>
    </rPh>
    <rPh sb="4" eb="6">
      <t>トシ</t>
    </rPh>
    <phoneticPr fontId="2"/>
  </si>
  <si>
    <t>査証発給都市</t>
  </si>
  <si>
    <t>過去訪問都市 1
City of Previous Visit 1</t>
    <rPh sb="1" eb="3">
      <t>カコ</t>
    </rPh>
    <rPh sb="3" eb="5">
      <t>ホウモン</t>
    </rPh>
    <phoneticPr fontId="2"/>
  </si>
  <si>
    <t>DELHI</t>
    <phoneticPr fontId="2"/>
  </si>
  <si>
    <t>過去訪問都市 1</t>
  </si>
  <si>
    <t>過去訪問都市 2
City of Previous Visit 2</t>
    <rPh sb="1" eb="3">
      <t>カコ</t>
    </rPh>
    <rPh sb="3" eb="5">
      <t>ホウモン</t>
    </rPh>
    <phoneticPr fontId="2"/>
  </si>
  <si>
    <t>MUMBAI</t>
    <phoneticPr fontId="2"/>
  </si>
  <si>
    <t>過去訪問都市 2</t>
  </si>
  <si>
    <t>過去訪問都市 3
City of Previous Visit 3</t>
    <rPh sb="1" eb="3">
      <t>カコ</t>
    </rPh>
    <rPh sb="3" eb="5">
      <t>ホウモン</t>
    </rPh>
    <phoneticPr fontId="2"/>
  </si>
  <si>
    <t>BANGALORE</t>
    <phoneticPr fontId="2"/>
  </si>
  <si>
    <t>過去訪問都市 3</t>
  </si>
  <si>
    <t>過去訪問都市 4
City of Previous Visit 4</t>
    <rPh sb="1" eb="3">
      <t>カコ</t>
    </rPh>
    <rPh sb="3" eb="5">
      <t>ホウモン</t>
    </rPh>
    <phoneticPr fontId="2"/>
  </si>
  <si>
    <t>JAUNPUR</t>
    <phoneticPr fontId="2"/>
  </si>
  <si>
    <t>過去訪問都市 4</t>
  </si>
  <si>
    <t>過去訪問都市 5
City of Previous Visit 5</t>
    <rPh sb="1" eb="3">
      <t>カコ</t>
    </rPh>
    <rPh sb="3" eb="5">
      <t>ホウモン</t>
    </rPh>
    <phoneticPr fontId="2"/>
  </si>
  <si>
    <t>GURUGRAM</t>
    <phoneticPr fontId="2"/>
  </si>
  <si>
    <t>過去訪問都市 5</t>
  </si>
  <si>
    <t>過去宿泊ホテル名
Hotel Name of Previous Stay</t>
    <rPh sb="2" eb="4">
      <t>シュクハク</t>
    </rPh>
    <phoneticPr fontId="2"/>
  </si>
  <si>
    <t>JTB HOTEL</t>
    <phoneticPr fontId="2"/>
  </si>
  <si>
    <t>過去宿泊ホテル名</t>
  </si>
  <si>
    <t>過去滞在先ホテル(国)
Hotel Address of Previous Stay(Country)</t>
    <rPh sb="9" eb="10">
      <t>クニ</t>
    </rPh>
    <phoneticPr fontId="2"/>
  </si>
  <si>
    <t>過去滞在先ホテル(国)</t>
  </si>
  <si>
    <t>過去滞在先ホテル郵便番号
Postcode of Previous Stay</t>
    <rPh sb="8" eb="12">
      <t>ユウビンバンゴウ</t>
    </rPh>
    <phoneticPr fontId="2"/>
  </si>
  <si>
    <t>過去滞在先ホテル郵便番号</t>
  </si>
  <si>
    <t>過去滞在先ホテル住所(州/State)</t>
  </si>
  <si>
    <t>過去滞在先ホテル住所(地方/District)
Hotel Address of Previous Stay(District)</t>
    <rPh sb="11" eb="13">
      <t>チホウ</t>
    </rPh>
    <phoneticPr fontId="2"/>
  </si>
  <si>
    <t>過去滞在先ホテル住所(地方/District)</t>
    <rPh sb="11" eb="13">
      <t>チホウ</t>
    </rPh>
    <phoneticPr fontId="2"/>
  </si>
  <si>
    <t>過去滞在先ホテル住所(地名/Area Name)
Hotel Address of Previous Stay(Area Name)</t>
    <rPh sb="11" eb="13">
      <t>チメイ</t>
    </rPh>
    <phoneticPr fontId="2"/>
  </si>
  <si>
    <t>UNITECH BUSINESS PARK, Near illennium City Centre,Metro station, South City</t>
    <phoneticPr fontId="2"/>
  </si>
  <si>
    <t>過去滞在先ホテル住所(地名/Area Name)</t>
  </si>
  <si>
    <t>過去滞在先ホテル（番地/Street Number）
Hotel Address of Previous Stay(Street No.)</t>
  </si>
  <si>
    <t>1, Sector 41</t>
    <phoneticPr fontId="2"/>
  </si>
  <si>
    <t>過去滞在先ホテル（番地/Street Number）</t>
  </si>
  <si>
    <t>過去に当該申請国の査証申請を却下されたことはありますか？
Has your Indian visa application been rejected in the past?</t>
    <rPh sb="3" eb="8">
      <t>トウガイシンセイコク</t>
    </rPh>
    <rPh sb="9" eb="11">
      <t>サショウ</t>
    </rPh>
    <rPh sb="11" eb="13">
      <t>シンセイ</t>
    </rPh>
    <rPh sb="14" eb="16">
      <t>キャッカ</t>
    </rPh>
    <phoneticPr fontId="2"/>
  </si>
  <si>
    <t>過去に当該申請国の査証申請を却下されたことはありますか？</t>
  </si>
  <si>
    <t>却下理由
Reason of Rejection</t>
    <rPh sb="0" eb="4">
      <t>キャッカリユウ</t>
    </rPh>
    <phoneticPr fontId="2"/>
  </si>
  <si>
    <t>例) Due to overstay</t>
    <phoneticPr fontId="2"/>
  </si>
  <si>
    <t>却下理由</t>
  </si>
  <si>
    <t>渡航情報
Informatn
of
Travel</t>
    <rPh sb="0" eb="4">
      <t>トコウジョウホウ</t>
    </rPh>
    <phoneticPr fontId="2"/>
  </si>
  <si>
    <t>詳細の渡航目的(英字）
Purpose of Visit(in English)</t>
  </si>
  <si>
    <t>例) To have business meetings about 〇〇 project in ~</t>
    <phoneticPr fontId="2"/>
  </si>
  <si>
    <t>詳細の渡航目的(英字）</t>
  </si>
  <si>
    <t>入国都市
City of Entry</t>
    <rPh sb="0" eb="4">
      <t>ニュウコクトシ</t>
    </rPh>
    <phoneticPr fontId="2"/>
  </si>
  <si>
    <t>DELHI AIRPORT</t>
  </si>
  <si>
    <t>入国都市</t>
  </si>
  <si>
    <t>出国都市
City of Departure</t>
    <rPh sb="0" eb="4">
      <t>シュッコクトシ</t>
    </rPh>
    <phoneticPr fontId="2"/>
  </si>
  <si>
    <t>MUMBAI AIRPORT</t>
  </si>
  <si>
    <t>出国都市</t>
  </si>
  <si>
    <t>現地入国日
Date of Entry</t>
    <rPh sb="0" eb="2">
      <t>ゲンチ</t>
    </rPh>
    <phoneticPr fontId="2"/>
  </si>
  <si>
    <t>01/12/2024</t>
    <phoneticPr fontId="2"/>
  </si>
  <si>
    <t>現地入国日</t>
  </si>
  <si>
    <t>訪問都市1
City of Visit 1</t>
  </si>
  <si>
    <t>訪問都市1</t>
  </si>
  <si>
    <t>訪問都市2　　※ない方は空欄
City of Visit *leave blank if none</t>
    <rPh sb="10" eb="11">
      <t>カタ</t>
    </rPh>
    <rPh sb="12" eb="14">
      <t>クウラン</t>
    </rPh>
    <phoneticPr fontId="2"/>
  </si>
  <si>
    <t>訪問都市2　※ない方は空欄</t>
  </si>
  <si>
    <t>過去渡航歴
Travel History
設問No.137は136「過去10年間で訪問した国名はありますか？」がYESの方のみ回答ください。
Please answer No. 137 only if the answer to question No. 136 is "YES".
設問No.139-146は138「過去3年間SAARCへ渡航されたことがありますか？」がYESの方のみ回答ください。
Please answer No. 139-146 only if the answer to question No. 138 is "YES".</t>
    <rPh sb="0" eb="2">
      <t>カコ</t>
    </rPh>
    <rPh sb="2" eb="5">
      <t>トコウレキ</t>
    </rPh>
    <phoneticPr fontId="2"/>
  </si>
  <si>
    <t>過去10年間で訪問した国名はありますか？
Have you visited any other countries in the last 10 years?</t>
    <rPh sb="0" eb="2">
      <t>カコ</t>
    </rPh>
    <rPh sb="4" eb="5">
      <t>ネン</t>
    </rPh>
    <rPh sb="5" eb="6">
      <t>カン</t>
    </rPh>
    <rPh sb="7" eb="9">
      <t>ホウモン</t>
    </rPh>
    <rPh sb="11" eb="12">
      <t>クニ</t>
    </rPh>
    <rPh sb="12" eb="13">
      <t>ナ</t>
    </rPh>
    <phoneticPr fontId="2"/>
  </si>
  <si>
    <t>過去10年間で訪問した国名はありますか？</t>
  </si>
  <si>
    <t>「別シート：過去10年間で訪問した国名はありますか」へ記載ください。
Please fill in “Separate sheet: Have you visited any other countries in the last 10 years?"</t>
  </si>
  <si>
    <t>別シート記入</t>
    <rPh sb="0" eb="1">
      <t>ベツ</t>
    </rPh>
    <rPh sb="4" eb="6">
      <t>キニュウ</t>
    </rPh>
    <phoneticPr fontId="2"/>
  </si>
  <si>
    <t>”過去10年間で訪問した国名はありますか” へ</t>
  </si>
  <si>
    <t>「別シート：過去10年間で訪問した国名はありますか」へ記載ください。</t>
  </si>
  <si>
    <r>
      <rPr>
        <sz val="12"/>
        <rFont val="Meiryo UI"/>
        <family val="3"/>
        <charset val="128"/>
      </rPr>
      <t>過去3年間SAARCへ渡航されたことがありますか？</t>
    </r>
    <r>
      <rPr>
        <sz val="12"/>
        <color theme="1"/>
        <rFont val="Meiryo UI"/>
        <family val="3"/>
        <charset val="128"/>
      </rPr>
      <t xml:space="preserve">
SAARC諸国は以下の国々です。ない場合はNOと記入ください。
(Afghanistan,Bhutan,Pakistan,Maldives,Bangladesh,SriLanka,Nepal)
Have you tever been to SAARC in the past 3 years?
SAARC countries are the following countries. If no, please select "NO".
(Afghanistan,Bhutan,Pakistan,Maldives,Bangladesh,SriLanka,Nepal)</t>
    </r>
    <rPh sb="0" eb="2">
      <t>カコ</t>
    </rPh>
    <rPh sb="3" eb="5">
      <t>ネンカン</t>
    </rPh>
    <rPh sb="11" eb="13">
      <t>トコウ</t>
    </rPh>
    <phoneticPr fontId="2"/>
  </si>
  <si>
    <t>NONE</t>
    <phoneticPr fontId="2"/>
  </si>
  <si>
    <t>過去3年間SAARCへ渡航されたことがありますか？
SAARC諸国は以下の国々です。ない場合はNOと記入ください。
(Afghanistan,Bhutan,Pakistan,Maldives,Bangladesh,SriLanka,Nepal)</t>
  </si>
  <si>
    <t>過去3年間訪問したSAARC(国名、西暦、回数)1
SAARC Country you visited in the last 3 years(Country Name,Year,Number of Times)1</t>
    <rPh sb="0" eb="2">
      <t>カコ</t>
    </rPh>
    <rPh sb="3" eb="5">
      <t>ネンカン</t>
    </rPh>
    <rPh sb="5" eb="7">
      <t>ホウモン</t>
    </rPh>
    <rPh sb="15" eb="16">
      <t>クニ</t>
    </rPh>
    <rPh sb="16" eb="17">
      <t>メイ</t>
    </rPh>
    <rPh sb="18" eb="20">
      <t>セイレキ</t>
    </rPh>
    <rPh sb="21" eb="23">
      <t>カイスウ</t>
    </rPh>
    <phoneticPr fontId="2"/>
  </si>
  <si>
    <t>MALDIVES/2023/2TIME
(国名、西暦、回数）</t>
    <phoneticPr fontId="3"/>
  </si>
  <si>
    <t>過去3年間訪問したSAARC(国名、西暦、回数)1</t>
  </si>
  <si>
    <t>過去3年間訪問したSAARC(国名、西暦、回数)2
SAARC Country you visited in the last 3 years(Country Name,Year,Number of Times)2</t>
    <rPh sb="0" eb="2">
      <t>カコ</t>
    </rPh>
    <rPh sb="3" eb="5">
      <t>ネンカン</t>
    </rPh>
    <rPh sb="5" eb="7">
      <t>ホウモン</t>
    </rPh>
    <rPh sb="15" eb="16">
      <t>クニ</t>
    </rPh>
    <rPh sb="16" eb="17">
      <t>メイ</t>
    </rPh>
    <rPh sb="18" eb="20">
      <t>セイレキ</t>
    </rPh>
    <rPh sb="21" eb="23">
      <t>カイスウ</t>
    </rPh>
    <phoneticPr fontId="2"/>
  </si>
  <si>
    <t>MALDIVES/2024/1TIME
(国名、西暦、回数）</t>
    <phoneticPr fontId="3"/>
  </si>
  <si>
    <t>過去3年間訪問したSAARC(国名、西暦、回数)2</t>
  </si>
  <si>
    <t>過去3年間訪問したSAARC(国名、西暦、回数)3
SAARC Country you visited in the last 3 years(Country Name,Year,Number of Times)3</t>
    <rPh sb="0" eb="2">
      <t>カコ</t>
    </rPh>
    <rPh sb="3" eb="5">
      <t>ネンカン</t>
    </rPh>
    <rPh sb="5" eb="7">
      <t>ホウモン</t>
    </rPh>
    <rPh sb="15" eb="16">
      <t>クニ</t>
    </rPh>
    <rPh sb="16" eb="17">
      <t>メイ</t>
    </rPh>
    <rPh sb="18" eb="20">
      <t>セイレキ</t>
    </rPh>
    <rPh sb="21" eb="23">
      <t>カイスウ</t>
    </rPh>
    <phoneticPr fontId="2"/>
  </si>
  <si>
    <t>Bangladesh/2023/3TIME
(国名、西暦、回数）</t>
    <phoneticPr fontId="3"/>
  </si>
  <si>
    <t>過去3年間訪問したSAARC(国名、西暦、回数)3</t>
  </si>
  <si>
    <t>過去3年間訪問したSAARC(国名、西暦、回数)4
SAARC Country you visited in the last 3 years(Country Name,Year,Number of Times)4</t>
    <rPh sb="0" eb="2">
      <t>カコ</t>
    </rPh>
    <rPh sb="3" eb="5">
      <t>ネンカン</t>
    </rPh>
    <rPh sb="5" eb="7">
      <t>ホウモン</t>
    </rPh>
    <rPh sb="15" eb="16">
      <t>クニ</t>
    </rPh>
    <rPh sb="16" eb="17">
      <t>メイ</t>
    </rPh>
    <rPh sb="18" eb="20">
      <t>セイレキ</t>
    </rPh>
    <rPh sb="21" eb="23">
      <t>カイスウ</t>
    </rPh>
    <phoneticPr fontId="2"/>
  </si>
  <si>
    <t>Bangladesh/2024/3TIME
(国名、西暦、回数）</t>
    <phoneticPr fontId="3"/>
  </si>
  <si>
    <t>過去3年間訪問したSAARC(国名、西暦、回数)4</t>
  </si>
  <si>
    <t>過去3年間訪問したSAARC(国名、西暦、回数)5
SAARC Country you visited in the last 3 years(Country Name,Year,Number of Times)5</t>
    <rPh sb="0" eb="2">
      <t>カコ</t>
    </rPh>
    <rPh sb="3" eb="5">
      <t>ネンカン</t>
    </rPh>
    <rPh sb="5" eb="7">
      <t>ホウモン</t>
    </rPh>
    <rPh sb="15" eb="16">
      <t>クニ</t>
    </rPh>
    <rPh sb="16" eb="17">
      <t>メイ</t>
    </rPh>
    <rPh sb="18" eb="20">
      <t>セイレキ</t>
    </rPh>
    <rPh sb="21" eb="23">
      <t>カイスウ</t>
    </rPh>
    <phoneticPr fontId="2"/>
  </si>
  <si>
    <t>Pakistan/2023/2TIME
(国名、西暦、回数）</t>
    <phoneticPr fontId="3"/>
  </si>
  <si>
    <t>過去3年間訪問したSAARC(国名、西暦、回数)5</t>
  </si>
  <si>
    <t>過去3年間訪問したSAARC(国名、西暦、回数)6
SAARC Country you visited in the last 3 years(Country Name,Year,Number of Times)6</t>
    <rPh sb="0" eb="2">
      <t>カコ</t>
    </rPh>
    <rPh sb="3" eb="5">
      <t>ネンカン</t>
    </rPh>
    <rPh sb="5" eb="7">
      <t>ホウモン</t>
    </rPh>
    <rPh sb="15" eb="16">
      <t>クニ</t>
    </rPh>
    <rPh sb="16" eb="17">
      <t>メイ</t>
    </rPh>
    <rPh sb="18" eb="20">
      <t>セイレキ</t>
    </rPh>
    <rPh sb="21" eb="23">
      <t>カイスウ</t>
    </rPh>
    <phoneticPr fontId="2"/>
  </si>
  <si>
    <t>Pakistan/2024/1TIME
(国名、西暦、回数）</t>
    <phoneticPr fontId="3"/>
  </si>
  <si>
    <t>過去3年間訪問したSAARC(国名、西暦、回数)6</t>
  </si>
  <si>
    <t>過去3年間訪問したSAARC(国名、西暦、回数)7
SAARC Country you visited in the last 3 years(Country Name,Year,Number of Times)7</t>
    <rPh sb="0" eb="2">
      <t>カコ</t>
    </rPh>
    <rPh sb="3" eb="5">
      <t>ネンカン</t>
    </rPh>
    <rPh sb="5" eb="7">
      <t>ホウモン</t>
    </rPh>
    <rPh sb="15" eb="16">
      <t>クニ</t>
    </rPh>
    <rPh sb="16" eb="17">
      <t>メイ</t>
    </rPh>
    <rPh sb="18" eb="20">
      <t>セイレキ</t>
    </rPh>
    <rPh sb="21" eb="23">
      <t>カイスウ</t>
    </rPh>
    <phoneticPr fontId="2"/>
  </si>
  <si>
    <t>Bhutan/2023/2TIME
(国名、西暦、回数）</t>
    <phoneticPr fontId="3"/>
  </si>
  <si>
    <t>過去3年間訪問したSAARC(国名、西暦、回数)7</t>
  </si>
  <si>
    <t>過去3年間訪問したSAARC(国名、西暦、回数)8
SAARC Country you visited in the last 3 years(Country Name,Year,Number of Times)8</t>
    <rPh sb="0" eb="2">
      <t>カコ</t>
    </rPh>
    <rPh sb="3" eb="5">
      <t>ネンカン</t>
    </rPh>
    <rPh sb="5" eb="7">
      <t>ホウモン</t>
    </rPh>
    <rPh sb="15" eb="16">
      <t>クニ</t>
    </rPh>
    <rPh sb="16" eb="17">
      <t>メイ</t>
    </rPh>
    <rPh sb="18" eb="20">
      <t>セイレキ</t>
    </rPh>
    <rPh sb="21" eb="23">
      <t>カイスウ</t>
    </rPh>
    <phoneticPr fontId="2"/>
  </si>
  <si>
    <t>Bhutan/2024/1TIME
(国名、西暦、回数）</t>
    <phoneticPr fontId="3"/>
  </si>
  <si>
    <t>過去3年間訪問したSAARC(国名、西暦、回数)8</t>
  </si>
  <si>
    <t>緊急連絡先情報
Information
of
Emergency Contact</t>
    <rPh sb="0" eb="2">
      <t>キンキュウ</t>
    </rPh>
    <rPh sb="2" eb="5">
      <t>レンラクサキ</t>
    </rPh>
    <rPh sb="5" eb="7">
      <t>ジョウホウ</t>
    </rPh>
    <phoneticPr fontId="2"/>
  </si>
  <si>
    <t>関係性
Relationship</t>
    <rPh sb="0" eb="3">
      <t>カンケイセイ</t>
    </rPh>
    <phoneticPr fontId="2"/>
  </si>
  <si>
    <t>Father</t>
    <phoneticPr fontId="2"/>
  </si>
  <si>
    <t>関係性</t>
  </si>
  <si>
    <t>147「関係性」がOTHERSの場合は詳細を入力ください。
Please provide details, If you selected “OTHERS” for Question No. 147.</t>
    <rPh sb="4" eb="7">
      <t>カンケイセイ</t>
    </rPh>
    <rPh sb="16" eb="18">
      <t>バアイ</t>
    </rPh>
    <rPh sb="19" eb="21">
      <t>ショウサイ</t>
    </rPh>
    <rPh sb="22" eb="24">
      <t>ニュウリョク</t>
    </rPh>
    <phoneticPr fontId="2"/>
  </si>
  <si>
    <t>Son</t>
    <phoneticPr fontId="2"/>
  </si>
  <si>
    <t>145「関係性」がOTHERSの場合は詳細を入力ください。</t>
  </si>
  <si>
    <t>パスポートスペル(名)
Given Name on the Passport</t>
  </si>
  <si>
    <t>パスポートスペル(名)1</t>
    <phoneticPr fontId="2"/>
  </si>
  <si>
    <t>パスポートスペル(姓)
Last Name on the Passport</t>
  </si>
  <si>
    <t>パスポートスペル(姓)1</t>
    <phoneticPr fontId="2"/>
  </si>
  <si>
    <t>日本の緊急連絡先住所郵便番号
Postcode of Emergency Contact Address in Japan</t>
    <rPh sb="0" eb="2">
      <t>ニホン</t>
    </rPh>
    <rPh sb="3" eb="5">
      <t>キンキュウ</t>
    </rPh>
    <rPh sb="5" eb="8">
      <t>レンラクサキ</t>
    </rPh>
    <rPh sb="8" eb="10">
      <t>ジュウショ</t>
    </rPh>
    <rPh sb="10" eb="14">
      <t>ユウビンバンゴウ</t>
    </rPh>
    <phoneticPr fontId="2"/>
  </si>
  <si>
    <t>日本の緊急連絡先住所郵便番号</t>
  </si>
  <si>
    <t>日本の緊急連絡先住所(国)
Emergency Contact Address in Japan (Country)</t>
    <rPh sb="11" eb="12">
      <t>クニ</t>
    </rPh>
    <phoneticPr fontId="2"/>
  </si>
  <si>
    <t>日本の緊急連絡先住所(国)</t>
    <phoneticPr fontId="2"/>
  </si>
  <si>
    <t>日本の緊急連絡先住所(都道府県)
Emergency Contact Address in Japan(Prefecture)</t>
  </si>
  <si>
    <t>日本の緊急連絡先住所(都道府県)</t>
  </si>
  <si>
    <t>日本の緊急連絡先住所(市区町村)
Emergency Contact Address in Japan(City)</t>
    <rPh sb="11" eb="15">
      <t>シクチョウソン</t>
    </rPh>
    <phoneticPr fontId="2"/>
  </si>
  <si>
    <t>日本の緊急連絡先住所(市区町村)</t>
  </si>
  <si>
    <t>日本の緊急連絡先住所(地名)
Emergency Contact Address in Japan(Area Name)</t>
    <rPh sb="11" eb="13">
      <t>チメイ</t>
    </rPh>
    <phoneticPr fontId="2"/>
  </si>
  <si>
    <t>日本の緊急連絡先住所(地名)</t>
  </si>
  <si>
    <r>
      <t xml:space="preserve">日本の緊急連絡先住所(番地)
</t>
    </r>
    <r>
      <rPr>
        <sz val="14"/>
        <color theme="1"/>
        <rFont val="Meiryo UI"/>
        <family val="3"/>
        <charset val="128"/>
      </rPr>
      <t>Emergency Contact Address in Japan(Street No.)</t>
    </r>
    <rPh sb="3" eb="8">
      <t>キンキュウレンラクサキ</t>
    </rPh>
    <rPh sb="11" eb="13">
      <t>バンチ</t>
    </rPh>
    <phoneticPr fontId="2"/>
  </si>
  <si>
    <t>日本の緊急連絡先住所(番地)</t>
    <phoneticPr fontId="2"/>
  </si>
  <si>
    <r>
      <t xml:space="preserve">日本の緊急連絡先住所(部屋番号のみ）
</t>
    </r>
    <r>
      <rPr>
        <sz val="12"/>
        <color theme="1"/>
        <rFont val="Meiryo UI"/>
        <family val="3"/>
        <charset val="128"/>
      </rPr>
      <t>Emergency Contact Address in Japan(only Room No.)</t>
    </r>
    <rPh sb="11" eb="15">
      <t>ヘヤバンゴウ</t>
    </rPh>
    <phoneticPr fontId="2"/>
  </si>
  <si>
    <t>日本の緊急連絡先住所(部屋番号のみ）</t>
    <phoneticPr fontId="2"/>
  </si>
  <si>
    <r>
      <t xml:space="preserve">電話番号（国番号）
</t>
    </r>
    <r>
      <rPr>
        <sz val="14"/>
        <color theme="1"/>
        <rFont val="Meiryo UI"/>
        <family val="3"/>
        <charset val="128"/>
      </rPr>
      <t>Emergency Contact Phone No.(Country Code)</t>
    </r>
    <rPh sb="5" eb="8">
      <t>クニバンゴウ</t>
    </rPh>
    <phoneticPr fontId="2"/>
  </si>
  <si>
    <t>電話番号（国番号）</t>
  </si>
  <si>
    <t>電話番号
Emergency Contact Phone No.</t>
    <rPh sb="0" eb="4">
      <t>デンワバンゴウ</t>
    </rPh>
    <phoneticPr fontId="2"/>
  </si>
  <si>
    <t>電話番号</t>
  </si>
  <si>
    <t>入国拒否・違反歴・犯罪歴・従軍歴・治療歴
History of immigration refusals, violations, criminal records, military service, and treatment</t>
    <rPh sb="0" eb="2">
      <t>ニュウコク</t>
    </rPh>
    <rPh sb="2" eb="4">
      <t>キョヒ</t>
    </rPh>
    <rPh sb="5" eb="8">
      <t>イハンレキ</t>
    </rPh>
    <rPh sb="9" eb="12">
      <t>ハンザイレキ</t>
    </rPh>
    <rPh sb="13" eb="16">
      <t>ジュウグンレキ</t>
    </rPh>
    <phoneticPr fontId="2"/>
  </si>
  <si>
    <t>1裁判所で逮捕/起訴/有罪判決を受けたことがありますか？
Have you ever been arrested/ prosecuted/ convicted by Court of Law of any country?</t>
  </si>
  <si>
    <t>NO</t>
  </si>
  <si>
    <t>1裁判所で逮捕/起訴/有罪判決を受けたことがありますか？</t>
  </si>
  <si>
    <t>2インドを含む全ての国で入国拒否/国外退去処分を受けたことがありますか？
Have you ever been refused entry / deported by any country including India?</t>
  </si>
  <si>
    <t>2インドを含む全ての国で入国拒否/国外退去処分を受けたことがありますか？</t>
  </si>
  <si>
    <t>3人身売買／麻薬取引／児童虐待／女性に対する犯罪／経済犯罪／金融詐欺に関与したことがありますか？
Have you ever been engaged in Human trafficking/ Drug trafficking/ Child abuse/ Crime against women/ Economic offense / Financial fraud?</t>
  </si>
  <si>
    <t>3人身売買／麻薬取引／児童虐待／女性に対する犯罪／経済犯罪／金融詐欺に関与したことがありますか？</t>
  </si>
  <si>
    <t>4サイバー犯罪／テロ活動／破壊工作／スパイ活動／大量虐殺／政治的殺害／その他の暴力行為に関与したことがありますか？
Have you ever been engaged in Cyber crime/ Terrorist activities/ Sabotage/ Espionage/ Genocide/ Political killing/ other act of violence?</t>
  </si>
  <si>
    <t>4サイバー犯罪／テロ活動／破壊工作／スパイ活動／大量虐殺／政治的殺害／その他の暴力行為に関与したことがありますか？</t>
  </si>
  <si>
    <t>5何らかの手段や媒体を使って、テロリストによる暴力を正当化または賛美するような見解を表明したことがありますか？
あるいは他の人にテロ行為やその他の重大な犯罪行為を促すような見解を表明したことがありますか？
Have you ever by any means or medium, expressed views that justify or glorify terrorist violence or that may encourage others to terrorist acts or other serious criminal acts?</t>
  </si>
  <si>
    <t>5何らかの手段や媒体を使って、テロリストによる暴力を正当化または賛美するような見解を表明したことがありますか？
あるいは他の人にテロ行為やその他の重大な犯罪行為を促すような見解を表明したことがありますか？</t>
  </si>
  <si>
    <t>6亡命（政治的またはその他の理由）を求めたことがありますか？
Have you sought asylum (political or otherwise)in any country?</t>
  </si>
  <si>
    <t>6亡命（政治的またはその他の理由）を求めたことがありますか？</t>
  </si>
  <si>
    <t>必須項目未入力数(黄色い箇所が必須項目未入力です）</t>
    <rPh sb="0" eb="4">
      <t>ヒッスコウモク</t>
    </rPh>
    <rPh sb="4" eb="8">
      <t>ミニュウリョクスウ</t>
    </rPh>
    <rPh sb="9" eb="11">
      <t>キイロ</t>
    </rPh>
    <rPh sb="12" eb="14">
      <t>カショ</t>
    </rPh>
    <rPh sb="15" eb="19">
      <t>ヒッスコウモク</t>
    </rPh>
    <rPh sb="19" eb="22">
      <t>ミニュウリョク</t>
    </rPh>
    <phoneticPr fontId="2"/>
  </si>
  <si>
    <t>質問項目RPA用</t>
    <phoneticPr fontId="2"/>
  </si>
  <si>
    <t>過去渡航歴
Travel History</t>
    <rPh sb="0" eb="2">
      <t>カコ</t>
    </rPh>
    <rPh sb="2" eb="4">
      <t>トコウ</t>
    </rPh>
    <rPh sb="4" eb="5">
      <t>レキ</t>
    </rPh>
    <phoneticPr fontId="2"/>
  </si>
  <si>
    <t>過去10年間で訪問した国名はありますか ？
Have you ever been to any other Country in the last 10 years?</t>
  </si>
  <si>
    <t>YES(固定)</t>
    <rPh sb="4" eb="6">
      <t>コテイ</t>
    </rPh>
    <phoneticPr fontId="2"/>
  </si>
  <si>
    <t>135-1</t>
    <phoneticPr fontId="2"/>
  </si>
  <si>
    <t>渡航国　1 Travel Country 1</t>
    <rPh sb="0" eb="3">
      <t>トコウコク</t>
    </rPh>
    <phoneticPr fontId="2"/>
  </si>
  <si>
    <t>UGANDA</t>
    <phoneticPr fontId="2"/>
  </si>
  <si>
    <t>ALBANIA</t>
  </si>
  <si>
    <t>渡航国　1</t>
    <phoneticPr fontId="2"/>
  </si>
  <si>
    <t>135-2</t>
  </si>
  <si>
    <t>渡航国　2 Travel Country 2</t>
    <rPh sb="0" eb="3">
      <t>トコウコク</t>
    </rPh>
    <phoneticPr fontId="2"/>
  </si>
  <si>
    <t>SAUDI ARABIA</t>
    <phoneticPr fontId="2"/>
  </si>
  <si>
    <t>渡航国　2</t>
    <phoneticPr fontId="2"/>
  </si>
  <si>
    <t>135-3</t>
  </si>
  <si>
    <t>渡航国　3 Travel Country 3</t>
    <rPh sb="0" eb="3">
      <t>トコウコク</t>
    </rPh>
    <phoneticPr fontId="2"/>
  </si>
  <si>
    <t>KENYA</t>
    <phoneticPr fontId="2"/>
  </si>
  <si>
    <t>渡航国　3</t>
  </si>
  <si>
    <t>135-4</t>
  </si>
  <si>
    <t>渡航国　4 Travel Country 4</t>
    <rPh sb="0" eb="3">
      <t>トコウコク</t>
    </rPh>
    <phoneticPr fontId="2"/>
  </si>
  <si>
    <t>KUWAIT</t>
    <phoneticPr fontId="2"/>
  </si>
  <si>
    <t>渡航国　4</t>
  </si>
  <si>
    <t>135-5</t>
  </si>
  <si>
    <t>渡航国　5 Travel Country 5</t>
    <rPh sb="0" eb="3">
      <t>トコウコク</t>
    </rPh>
    <phoneticPr fontId="2"/>
  </si>
  <si>
    <t>ESTONIA</t>
    <phoneticPr fontId="2"/>
  </si>
  <si>
    <t>渡航国　5</t>
  </si>
  <si>
    <t>135-6</t>
  </si>
  <si>
    <t>渡航国　6 Travel Country 6</t>
    <rPh sb="0" eb="3">
      <t>トコウコク</t>
    </rPh>
    <phoneticPr fontId="2"/>
  </si>
  <si>
    <t>BRUNEI</t>
    <phoneticPr fontId="2"/>
  </si>
  <si>
    <t>渡航国　6</t>
  </si>
  <si>
    <t>135-7</t>
  </si>
  <si>
    <t>渡航国　7 Travel Country 7</t>
    <rPh sb="0" eb="3">
      <t>トコウコク</t>
    </rPh>
    <phoneticPr fontId="2"/>
  </si>
  <si>
    <t>CAMBODIA</t>
    <phoneticPr fontId="2"/>
  </si>
  <si>
    <t>渡航国　7</t>
  </si>
  <si>
    <t>135-8</t>
  </si>
  <si>
    <t>渡航国　8 Travel Country 8</t>
    <rPh sb="0" eb="3">
      <t>トコウコク</t>
    </rPh>
    <phoneticPr fontId="2"/>
  </si>
  <si>
    <t>CANADA</t>
    <phoneticPr fontId="2"/>
  </si>
  <si>
    <t>渡航国　8</t>
  </si>
  <si>
    <t>135-9</t>
  </si>
  <si>
    <t>渡航国　9 Travel Country 9</t>
    <rPh sb="0" eb="3">
      <t>トコウコク</t>
    </rPh>
    <phoneticPr fontId="2"/>
  </si>
  <si>
    <t>BRAZIL</t>
    <phoneticPr fontId="2"/>
  </si>
  <si>
    <t>渡航国　9</t>
  </si>
  <si>
    <t>135-10</t>
  </si>
  <si>
    <t>渡航国　10 Travel Country 10</t>
    <rPh sb="0" eb="3">
      <t>トコウコク</t>
    </rPh>
    <phoneticPr fontId="2"/>
  </si>
  <si>
    <t>EGYPT</t>
    <phoneticPr fontId="2"/>
  </si>
  <si>
    <t>渡航国　10</t>
  </si>
  <si>
    <t>135-11</t>
  </si>
  <si>
    <t>渡航国　11 Travel Country 11</t>
    <rPh sb="0" eb="3">
      <t>トコウコク</t>
    </rPh>
    <phoneticPr fontId="2"/>
  </si>
  <si>
    <t>CUBA</t>
    <phoneticPr fontId="2"/>
  </si>
  <si>
    <t>渡航国　11</t>
  </si>
  <si>
    <t>135-12</t>
  </si>
  <si>
    <t>渡航国　12 Travel Country 12</t>
    <rPh sb="0" eb="3">
      <t>トコウコク</t>
    </rPh>
    <phoneticPr fontId="2"/>
  </si>
  <si>
    <t>CYPRUS</t>
    <phoneticPr fontId="2"/>
  </si>
  <si>
    <t>渡航国　12</t>
  </si>
  <si>
    <t>135-13</t>
  </si>
  <si>
    <t>渡航国　13 Travel Country 13</t>
    <rPh sb="0" eb="3">
      <t>トコウコク</t>
    </rPh>
    <phoneticPr fontId="2"/>
  </si>
  <si>
    <t>GREECE</t>
    <phoneticPr fontId="2"/>
  </si>
  <si>
    <t>渡航国　13</t>
  </si>
  <si>
    <t>135-14</t>
  </si>
  <si>
    <t>渡航国　14 Travel Country 14</t>
    <rPh sb="0" eb="3">
      <t>トコウコク</t>
    </rPh>
    <phoneticPr fontId="2"/>
  </si>
  <si>
    <t>FRANCE</t>
    <phoneticPr fontId="2"/>
  </si>
  <si>
    <t>渡航国　14</t>
  </si>
  <si>
    <t>135-15</t>
  </si>
  <si>
    <t>渡航国　15 Travel Country 15</t>
    <rPh sb="0" eb="3">
      <t>トコウコク</t>
    </rPh>
    <phoneticPr fontId="2"/>
  </si>
  <si>
    <t>ITALY</t>
    <phoneticPr fontId="2"/>
  </si>
  <si>
    <t>渡航国　15</t>
  </si>
  <si>
    <t>135-16</t>
  </si>
  <si>
    <t>渡航国　16 Travel Country 16</t>
    <rPh sb="0" eb="3">
      <t>トコウコク</t>
    </rPh>
    <phoneticPr fontId="2"/>
  </si>
  <si>
    <t>COLOMBIA</t>
    <phoneticPr fontId="2"/>
  </si>
  <si>
    <t>渡航国　16</t>
  </si>
  <si>
    <t>135-17</t>
  </si>
  <si>
    <t>渡航国　17 Travel Country 17</t>
    <rPh sb="0" eb="3">
      <t>トコウコク</t>
    </rPh>
    <phoneticPr fontId="2"/>
  </si>
  <si>
    <t>DENMARK</t>
    <phoneticPr fontId="2"/>
  </si>
  <si>
    <t>渡航国　17</t>
  </si>
  <si>
    <t>135-18</t>
  </si>
  <si>
    <t>渡航国　18 Travel Country 18</t>
    <rPh sb="0" eb="3">
      <t>トコウコク</t>
    </rPh>
    <phoneticPr fontId="2"/>
  </si>
  <si>
    <t>IRELAND</t>
    <phoneticPr fontId="2"/>
  </si>
  <si>
    <t>渡航国　18</t>
  </si>
  <si>
    <t>135-19</t>
  </si>
  <si>
    <t>渡航国　19 Travel Country 19</t>
    <rPh sb="0" eb="3">
      <t>トコウコク</t>
    </rPh>
    <phoneticPr fontId="2"/>
  </si>
  <si>
    <t>VIETNAM</t>
    <phoneticPr fontId="2"/>
  </si>
  <si>
    <t>渡航国　19</t>
  </si>
  <si>
    <t>135-20</t>
  </si>
  <si>
    <t>渡航国　20 Travel Country 20</t>
    <rPh sb="0" eb="3">
      <t>トコウコク</t>
    </rPh>
    <phoneticPr fontId="2"/>
  </si>
  <si>
    <t>CHILE</t>
  </si>
  <si>
    <t>渡航国　20</t>
  </si>
  <si>
    <t>必須項目未入力数(黄色い箇所が必須項目未入力です）</t>
    <phoneticPr fontId="2"/>
  </si>
  <si>
    <t>インド写真規定  PHOTO SPECIFICATIONS</t>
    <rPh sb="3" eb="5">
      <t>シャシン</t>
    </rPh>
    <rPh sb="5" eb="7">
      <t>キテイ</t>
    </rPh>
    <phoneticPr fontId="3"/>
  </si>
  <si>
    <t>【良い写真例】</t>
    <rPh sb="1" eb="2">
      <t>ヨ</t>
    </rPh>
    <rPh sb="3" eb="5">
      <t>シャシン</t>
    </rPh>
    <rPh sb="5" eb="6">
      <t>レイ</t>
    </rPh>
    <phoneticPr fontId="2"/>
  </si>
  <si>
    <t>厳しくチェックされますので、以下の規定を厳守下さい。Photo must be meet all the conditions below to avoid rejection.</t>
    <rPh sb="0" eb="1">
      <t>キビ</t>
    </rPh>
    <rPh sb="14" eb="16">
      <t>イカ</t>
    </rPh>
    <rPh sb="17" eb="19">
      <t>キテイ</t>
    </rPh>
    <rPh sb="20" eb="22">
      <t>ゲンシュ</t>
    </rPh>
    <rPh sb="22" eb="23">
      <t>クダ</t>
    </rPh>
    <phoneticPr fontId="22"/>
  </si>
  <si>
    <t>基本
General</t>
    <rPh sb="0" eb="2">
      <t>キホン</t>
    </rPh>
    <phoneticPr fontId="22"/>
  </si>
  <si>
    <t>1.6ヶ月以内に撮影されたカラーの証明写真であること 
1.A recent one (not more than 6 months old) &amp; should be in color</t>
    <rPh sb="4" eb="5">
      <t>ゲツ</t>
    </rPh>
    <rPh sb="5" eb="7">
      <t>イナイ</t>
    </rPh>
    <rPh sb="8" eb="10">
      <t>サツエイ</t>
    </rPh>
    <rPh sb="17" eb="19">
      <t>ショウメイ</t>
    </rPh>
    <rPh sb="19" eb="21">
      <t>シャシン</t>
    </rPh>
    <phoneticPr fontId="22"/>
  </si>
  <si>
    <t>2.写真専用紙に印刷されていること（コピー用紙、OA用紙は不可）
2.Printed on normal photographic paper.</t>
    <rPh sb="2" eb="4">
      <t>シャシン</t>
    </rPh>
    <rPh sb="4" eb="7">
      <t>センヨウシ</t>
    </rPh>
    <rPh sb="8" eb="10">
      <t>インサツ</t>
    </rPh>
    <rPh sb="21" eb="23">
      <t>ヨウシ</t>
    </rPh>
    <rPh sb="26" eb="28">
      <t>ヨウシ</t>
    </rPh>
    <rPh sb="29" eb="31">
      <t>フカ</t>
    </rPh>
    <phoneticPr fontId="22"/>
  </si>
  <si>
    <t>サイズ
Size</t>
    <phoneticPr fontId="22"/>
  </si>
  <si>
    <r>
      <t>1.サイズ</t>
    </r>
    <r>
      <rPr>
        <b/>
        <sz val="10"/>
        <color indexed="10"/>
        <rFont val="ＭＳ Ｐゴシック"/>
        <family val="3"/>
        <charset val="128"/>
      </rPr>
      <t>50mm×50mm</t>
    </r>
    <r>
      <rPr>
        <sz val="10"/>
        <rFont val="ＭＳ Ｐゴシック"/>
        <family val="3"/>
        <charset val="128"/>
      </rPr>
      <t xml:space="preserve">の縁なし
1.Standard Measurements – </t>
    </r>
    <r>
      <rPr>
        <b/>
        <sz val="10"/>
        <color indexed="10"/>
        <rFont val="ＭＳ Ｐゴシック"/>
        <family val="3"/>
        <charset val="128"/>
      </rPr>
      <t>50 mm x 50 mm</t>
    </r>
    <r>
      <rPr>
        <sz val="10"/>
        <rFont val="ＭＳ Ｐゴシック"/>
        <family val="3"/>
        <charset val="128"/>
      </rPr>
      <t>, with no frame.</t>
    </r>
    <rPh sb="15" eb="16">
      <t>フチ</t>
    </rPh>
    <phoneticPr fontId="22"/>
  </si>
  <si>
    <r>
      <t>2.写真上の</t>
    </r>
    <r>
      <rPr>
        <b/>
        <sz val="10"/>
        <color indexed="10"/>
        <rFont val="ＭＳ Ｐゴシック"/>
        <family val="3"/>
        <charset val="128"/>
      </rPr>
      <t>頭部サイズが縦25mm～35mm</t>
    </r>
    <r>
      <rPr>
        <sz val="10"/>
        <rFont val="ＭＳ Ｐゴシック"/>
        <family val="3"/>
        <charset val="128"/>
      </rPr>
      <t xml:space="preserve">の間で、フレーム中央に頭全体が写っていること
2.Make sure that photo presents full head from top of hair to bottom of chin. </t>
    </r>
    <r>
      <rPr>
        <b/>
        <sz val="10"/>
        <color indexed="10"/>
        <rFont val="ＭＳ Ｐゴシック"/>
        <family val="3"/>
        <charset val="128"/>
      </rPr>
      <t>Head should measure 25mm to 35mm</t>
    </r>
    <r>
      <rPr>
        <sz val="10"/>
        <rFont val="ＭＳ Ｐゴシック"/>
        <family val="3"/>
        <charset val="128"/>
      </rPr>
      <t>.</t>
    </r>
    <rPh sb="2" eb="4">
      <t>シャシン</t>
    </rPh>
    <rPh sb="4" eb="5">
      <t>ジョウ</t>
    </rPh>
    <rPh sb="6" eb="8">
      <t>トウブ</t>
    </rPh>
    <rPh sb="12" eb="13">
      <t>タテ</t>
    </rPh>
    <rPh sb="23" eb="24">
      <t>アイダ</t>
    </rPh>
    <rPh sb="30" eb="32">
      <t>チュウオウ</t>
    </rPh>
    <phoneticPr fontId="22"/>
  </si>
  <si>
    <t>3.目の位置から底辺までが縦29mm～35mmの間であること
3.Eye to Bottom of photo should measure 29mm～35mm.</t>
    <rPh sb="2" eb="3">
      <t>メ</t>
    </rPh>
    <phoneticPr fontId="22"/>
  </si>
  <si>
    <t>人物像
Person</t>
    <rPh sb="0" eb="2">
      <t>ジンブツ</t>
    </rPh>
    <rPh sb="2" eb="3">
      <t>ゾウ</t>
    </rPh>
    <phoneticPr fontId="22"/>
  </si>
  <si>
    <t>1.無帽で、上三分身（肩から頭のトップまで）が写っていること
1.Center head within frame and present full head from top of hair to bottom of chin. Wearing hat or cap is not acceptable.</t>
    <rPh sb="2" eb="4">
      <t>ムボウ</t>
    </rPh>
    <rPh sb="6" eb="7">
      <t>ジョウ</t>
    </rPh>
    <rPh sb="7" eb="9">
      <t>サンブン</t>
    </rPh>
    <rPh sb="9" eb="10">
      <t>ミ</t>
    </rPh>
    <rPh sb="11" eb="12">
      <t>カタ</t>
    </rPh>
    <rPh sb="14" eb="15">
      <t>アタマ</t>
    </rPh>
    <rPh sb="23" eb="24">
      <t>ウツ</t>
    </rPh>
    <phoneticPr fontId="22"/>
  </si>
  <si>
    <t>2.身体を斜めに傾けない状態で、カメラに向かって正面を向いていること
2.Show the eyes open and clearly visible with no hair across the eyes.</t>
    <rPh sb="2" eb="4">
      <t>カラダ</t>
    </rPh>
    <rPh sb="5" eb="6">
      <t>ナナ</t>
    </rPh>
    <rPh sb="8" eb="9">
      <t>カタム</t>
    </rPh>
    <rPh sb="12" eb="14">
      <t>ジョウタイ</t>
    </rPh>
    <rPh sb="20" eb="21">
      <t>ム</t>
    </rPh>
    <rPh sb="24" eb="26">
      <t>ショウメン</t>
    </rPh>
    <rPh sb="27" eb="28">
      <t>ム</t>
    </rPh>
    <phoneticPr fontId="22"/>
  </si>
  <si>
    <t>3.目をきちんと開けた状態で、顔全体が写っていること　（目や顔の一部が髪の毛で隠れないこと）
3.Photo should present Full face, front view and eyes open.</t>
    <rPh sb="2" eb="3">
      <t>メ</t>
    </rPh>
    <rPh sb="8" eb="9">
      <t>ア</t>
    </rPh>
    <rPh sb="11" eb="13">
      <t>ジョウタイ</t>
    </rPh>
    <rPh sb="15" eb="16">
      <t>カオ</t>
    </rPh>
    <rPh sb="16" eb="18">
      <t>ゼンタイ</t>
    </rPh>
    <rPh sb="19" eb="20">
      <t>ウツ</t>
    </rPh>
    <phoneticPr fontId="22"/>
  </si>
  <si>
    <t>【よくある悪い写真例】</t>
  </si>
  <si>
    <t>4.口を閉じた自然な表情で、顔の輪郭がはっきりと写っていること
4.Show face looking directly at the camera, not looking over one shoulder (portrait style) or tilted, looking at the camera with a neutral expression, showing both edges of the face clearly and the mouth closed.</t>
    <rPh sb="2" eb="3">
      <t>クチ</t>
    </rPh>
    <rPh sb="4" eb="5">
      <t>ト</t>
    </rPh>
    <rPh sb="7" eb="9">
      <t>シゼン</t>
    </rPh>
    <rPh sb="10" eb="12">
      <t>ヒョウジョウ</t>
    </rPh>
    <rPh sb="14" eb="15">
      <t>カオ</t>
    </rPh>
    <rPh sb="16" eb="18">
      <t>リンカク</t>
    </rPh>
    <rPh sb="24" eb="25">
      <t>ウツ</t>
    </rPh>
    <phoneticPr fontId="22"/>
  </si>
  <si>
    <t>5.肌の色が自然に写っていること
5.Show skin tones naturally.</t>
    <rPh sb="2" eb="3">
      <t>ハダ</t>
    </rPh>
    <rPh sb="4" eb="5">
      <t>イロ</t>
    </rPh>
    <rPh sb="6" eb="8">
      <t>シゼン</t>
    </rPh>
    <rPh sb="9" eb="10">
      <t>ウツ</t>
    </rPh>
    <phoneticPr fontId="22"/>
  </si>
  <si>
    <t>背景および状態
Background &amp; Condition</t>
    <rPh sb="0" eb="2">
      <t>ハイケイ</t>
    </rPh>
    <rPh sb="5" eb="7">
      <t>ジョウタイ</t>
    </rPh>
    <phoneticPr fontId="22"/>
  </si>
  <si>
    <t>1.高解像度で撮影され、適切な明るさとコントラストがあること
1.Photograph must possess appropriate brightness and contrast at high resolution.</t>
    <rPh sb="2" eb="3">
      <t>タカ</t>
    </rPh>
    <rPh sb="3" eb="6">
      <t>カイゾウド</t>
    </rPh>
    <rPh sb="7" eb="9">
      <t>サツエイ</t>
    </rPh>
    <rPh sb="12" eb="14">
      <t>テキセツ</t>
    </rPh>
    <rPh sb="15" eb="16">
      <t>アカ</t>
    </rPh>
    <phoneticPr fontId="22"/>
  </si>
  <si>
    <r>
      <t>2.単一無地で、</t>
    </r>
    <r>
      <rPr>
        <b/>
        <sz val="10"/>
        <color indexed="10"/>
        <rFont val="ＭＳ Ｐゴシック"/>
        <family val="3"/>
        <charset val="128"/>
      </rPr>
      <t>背景は明るい白</t>
    </r>
    <r>
      <rPr>
        <sz val="10"/>
        <rFont val="ＭＳ Ｐゴシック"/>
        <family val="3"/>
        <charset val="128"/>
      </rPr>
      <t>であること
2.</t>
    </r>
    <r>
      <rPr>
        <b/>
        <sz val="10"/>
        <color indexed="10"/>
        <rFont val="ＭＳ Ｐゴシック"/>
        <family val="3"/>
        <charset val="128"/>
      </rPr>
      <t>Background should be plain white background</t>
    </r>
    <r>
      <rPr>
        <sz val="10"/>
        <rFont val="ＭＳ Ｐゴシック"/>
        <family val="3"/>
        <charset val="128"/>
      </rPr>
      <t>.</t>
    </r>
    <rPh sb="2" eb="4">
      <t>タンイチ</t>
    </rPh>
    <rPh sb="4" eb="6">
      <t>ムジ</t>
    </rPh>
    <rPh sb="8" eb="10">
      <t>ハイケイ</t>
    </rPh>
    <rPh sb="11" eb="12">
      <t>アカ</t>
    </rPh>
    <rPh sb="14" eb="15">
      <t>シロ</t>
    </rPh>
    <phoneticPr fontId="22"/>
  </si>
  <si>
    <t>3.均等な明るさで撮影されていること（グラデーションは不可）
3.Taken with uniform lighting, not showing shadows or flash reflections on the face and no red eye.</t>
    <rPh sb="2" eb="4">
      <t>キントウ</t>
    </rPh>
    <rPh sb="5" eb="6">
      <t>アカ</t>
    </rPh>
    <rPh sb="9" eb="11">
      <t>サツエイ</t>
    </rPh>
    <rPh sb="27" eb="29">
      <t>フカ</t>
    </rPh>
    <phoneticPr fontId="22"/>
  </si>
  <si>
    <t>4.背景や顔（目）にフラッシュ及び証明などにより反射光や影がないこと
4.No shadows on the face or on the background and without borders.</t>
    <phoneticPr fontId="22"/>
  </si>
  <si>
    <t>5.背景に、椅子の背もたれ、玩具、風景、他の人物等が写っていないこと。
5.No chair backs, toys, scenery or other people visible.</t>
    <rPh sb="2" eb="4">
      <t>ハイケイ</t>
    </rPh>
    <rPh sb="6" eb="8">
      <t>イス</t>
    </rPh>
    <rPh sb="9" eb="10">
      <t>セ</t>
    </rPh>
    <rPh sb="14" eb="16">
      <t>ガング</t>
    </rPh>
    <rPh sb="17" eb="19">
      <t>フウケイ</t>
    </rPh>
    <rPh sb="20" eb="21">
      <t>ホカ</t>
    </rPh>
    <rPh sb="22" eb="24">
      <t>ジンブツ</t>
    </rPh>
    <rPh sb="24" eb="25">
      <t>ナド</t>
    </rPh>
    <rPh sb="26" eb="27">
      <t>ウツ</t>
    </rPh>
    <phoneticPr fontId="22"/>
  </si>
  <si>
    <t>寸法が正しくない</t>
    <rPh sb="0" eb="2">
      <t>スンポウ</t>
    </rPh>
    <rPh sb="3" eb="4">
      <t>タダ</t>
    </rPh>
    <phoneticPr fontId="2"/>
  </si>
  <si>
    <t>眼鏡を外していない</t>
    <rPh sb="0" eb="2">
      <t>メガネ</t>
    </rPh>
    <rPh sb="3" eb="4">
      <t>ハズ</t>
    </rPh>
    <phoneticPr fontId="2"/>
  </si>
  <si>
    <t>背景と同化しており、着用の洋服が見えない</t>
    <rPh sb="0" eb="2">
      <t>ハイケイ</t>
    </rPh>
    <rPh sb="3" eb="5">
      <t>ドウカ</t>
    </rPh>
    <phoneticPr fontId="2"/>
  </si>
  <si>
    <t>自撮りで上三分身（肩から頭のトップまで）が</t>
    <rPh sb="0" eb="2">
      <t>ジド</t>
    </rPh>
    <phoneticPr fontId="2"/>
  </si>
  <si>
    <t>眼鏡をかけている場合
If wearing glasses</t>
    <rPh sb="0" eb="2">
      <t>メガネ</t>
    </rPh>
    <rPh sb="8" eb="10">
      <t>バアイ</t>
    </rPh>
    <phoneticPr fontId="22"/>
  </si>
  <si>
    <t>・眼鏡を外して、撮影されていること
・Glasses must be removed for the photo.</t>
    <rPh sb="1" eb="3">
      <t>メガネ</t>
    </rPh>
    <rPh sb="4" eb="5">
      <t>ハズ</t>
    </rPh>
    <rPh sb="8" eb="10">
      <t>サツエイ</t>
    </rPh>
    <phoneticPr fontId="22"/>
  </si>
  <si>
    <t>背景が純白でない</t>
    <phoneticPr fontId="2"/>
  </si>
  <si>
    <t>背景に影があり純白・無背景でない</t>
  </si>
  <si>
    <t>見えていない</t>
  </si>
  <si>
    <t>顔の輪郭がはっきり写っていない</t>
    <rPh sb="9" eb="10">
      <t>ウツ</t>
    </rPh>
    <phoneticPr fontId="2"/>
  </si>
  <si>
    <t>歯が見えている</t>
    <rPh sb="0" eb="1">
      <t>ハ</t>
    </rPh>
    <rPh sb="2" eb="3">
      <t>ミ</t>
    </rPh>
    <phoneticPr fontId="2"/>
  </si>
  <si>
    <t>不適切な事例
Inadequite cases</t>
    <rPh sb="0" eb="3">
      <t>フテキセツ</t>
    </rPh>
    <rPh sb="4" eb="6">
      <t>ジレイ</t>
    </rPh>
    <phoneticPr fontId="22"/>
  </si>
  <si>
    <t>1. 画像の状態が不鮮明(ピントが合わない等)、変色、傷、汚れ、色むらなどあるもの。
1. Un-cleared, discolored, damaged photos.</t>
    <rPh sb="17" eb="18">
      <t>ア</t>
    </rPh>
    <rPh sb="21" eb="22">
      <t>ナド</t>
    </rPh>
    <phoneticPr fontId="22"/>
  </si>
  <si>
    <t>2. カラーコンタクト使用で目の色が変わっているもの。
2. Color of eyes are changed dut to wearing colored contact lenses.</t>
    <phoneticPr fontId="22"/>
  </si>
  <si>
    <t>3. サングラスやマスクなどを使用し、個人識別ができないもの。
3. Dificult to identify the person due to wearing dark glasses or flu mask.</t>
    <phoneticPr fontId="22"/>
  </si>
  <si>
    <t>4. 写真の修正、合成、コピーなど加工がされているもの。
4. Digitaly modified, copied, processed photos.</t>
    <phoneticPr fontId="22"/>
  </si>
  <si>
    <t>5. 着用の洋服が見えず、裸に見えてしまうもの。
5. Wearing overexposed clothes.</t>
    <phoneticPr fontId="22"/>
  </si>
  <si>
    <t>OK例
Good example</t>
    <rPh sb="2" eb="3">
      <t>レイ</t>
    </rPh>
    <phoneticPr fontId="22"/>
  </si>
  <si>
    <t>　　スキャンにより画像が高解像度でない</t>
    <rPh sb="9" eb="11">
      <t>ガゾウ</t>
    </rPh>
    <phoneticPr fontId="2"/>
  </si>
  <si>
    <t>カメラに向かって体・顔が正面ではない</t>
    <rPh sb="8" eb="9">
      <t>カラダ</t>
    </rPh>
    <rPh sb="10" eb="11">
      <t>カオ</t>
    </rPh>
    <rPh sb="12" eb="14">
      <t>ショウメン</t>
    </rPh>
    <phoneticPr fontId="2"/>
  </si>
  <si>
    <t>カメラに向かって正面を向いていない</t>
    <rPh sb="4" eb="5">
      <t>ム</t>
    </rPh>
    <rPh sb="8" eb="10">
      <t>ショウメン</t>
    </rPh>
    <rPh sb="11" eb="12">
      <t>ム</t>
    </rPh>
    <phoneticPr fontId="2"/>
  </si>
  <si>
    <t>上三分身（肩から頭のトップまで）が写っていない</t>
    <phoneticPr fontId="2"/>
  </si>
  <si>
    <t>サングラスをかけている</t>
    <phoneticPr fontId="2"/>
  </si>
  <si>
    <t>背景に色むらがあり純白・無背景でない</t>
    <rPh sb="0" eb="2">
      <t>ハイケイ</t>
    </rPh>
    <rPh sb="9" eb="11">
      <t>ジュンパク</t>
    </rPh>
    <rPh sb="12" eb="15">
      <t>ムハイケイ</t>
    </rPh>
    <phoneticPr fontId="2"/>
  </si>
  <si>
    <t>背景が純白でない</t>
  </si>
  <si>
    <t>背景が純白でない</t>
    <rPh sb="0" eb="2">
      <t>ハイケイ</t>
    </rPh>
    <rPh sb="3" eb="5">
      <t>ジュンパク</t>
    </rPh>
    <phoneticPr fontId="2"/>
  </si>
  <si>
    <t>均等な明るさで撮影されていない</t>
    <phoneticPr fontId="2"/>
  </si>
  <si>
    <t>背景に間仕切りが映り込んでいる</t>
    <rPh sb="0" eb="2">
      <t>ハイケイ</t>
    </rPh>
    <rPh sb="3" eb="6">
      <t>マジキ</t>
    </rPh>
    <rPh sb="8" eb="9">
      <t>ウツ</t>
    </rPh>
    <rPh sb="10" eb="11">
      <t>コ</t>
    </rPh>
    <phoneticPr fontId="2"/>
  </si>
  <si>
    <t>高解像度で撮影されていない</t>
    <phoneticPr fontId="2"/>
  </si>
  <si>
    <t>無帽子でない</t>
    <rPh sb="0" eb="3">
      <t>ムボウシ</t>
    </rPh>
    <phoneticPr fontId="2"/>
  </si>
  <si>
    <t>顔のサイズが小さい</t>
    <phoneticPr fontId="2"/>
  </si>
  <si>
    <t>パスポートと同じ写真</t>
  </si>
  <si>
    <t>前回のE-VISA申請時と同じ写真</t>
    <rPh sb="0" eb="2">
      <t>ゼンカイ</t>
    </rPh>
    <rPh sb="9" eb="11">
      <t>シンセイ</t>
    </rPh>
    <rPh sb="11" eb="12">
      <t>ジ</t>
    </rPh>
    <rPh sb="13" eb="14">
      <t>オナ</t>
    </rPh>
    <rPh sb="15" eb="17">
      <t>シャシン</t>
    </rPh>
    <phoneticPr fontId="2"/>
  </si>
  <si>
    <t>背景に余計なものが映りこんでいる</t>
    <rPh sb="0" eb="2">
      <t>ハイケイ</t>
    </rPh>
    <rPh sb="3" eb="5">
      <t>ヨケイ</t>
    </rPh>
    <rPh sb="9" eb="10">
      <t>ウツ</t>
    </rPh>
    <phoneticPr fontId="2"/>
  </si>
  <si>
    <t>過去6か月以上前に撮影した写真</t>
  </si>
  <si>
    <t>過去6か月以上前に撮影した写真</t>
    <rPh sb="0" eb="2">
      <t>カコ</t>
    </rPh>
    <rPh sb="4" eb="7">
      <t>ゲツイジョウ</t>
    </rPh>
    <rPh sb="7" eb="8">
      <t>マエ</t>
    </rPh>
    <rPh sb="9" eb="11">
      <t>サツエイ</t>
    </rPh>
    <rPh sb="13" eb="15">
      <t>シャシン</t>
    </rPh>
    <phoneticPr fontId="2"/>
  </si>
  <si>
    <t>目をきちんと開けていない</t>
    <phoneticPr fontId="2"/>
  </si>
  <si>
    <t>肩より下まで写っている</t>
    <rPh sb="0" eb="1">
      <t>カタ</t>
    </rPh>
    <rPh sb="3" eb="4">
      <t>シタ</t>
    </rPh>
    <rPh sb="6" eb="7">
      <t>ウツ</t>
    </rPh>
    <phoneticPr fontId="2"/>
  </si>
  <si>
    <t>TCチェックリスト</t>
    <phoneticPr fontId="2"/>
  </si>
  <si>
    <t>お伺い書</t>
    <rPh sb="1" eb="2">
      <t>ウカガ</t>
    </rPh>
    <rPh sb="3" eb="4">
      <t>ショ</t>
    </rPh>
    <phoneticPr fontId="2"/>
  </si>
  <si>
    <t>チェック内容</t>
    <rPh sb="4" eb="6">
      <t>ナイヨウ</t>
    </rPh>
    <phoneticPr fontId="2"/>
  </si>
  <si>
    <t>お伺い書チェック項目</t>
    <rPh sb="1" eb="2">
      <t>ウカガ</t>
    </rPh>
    <rPh sb="3" eb="4">
      <t>ショ</t>
    </rPh>
    <rPh sb="8" eb="10">
      <t>コウモク</t>
    </rPh>
    <phoneticPr fontId="2"/>
  </si>
  <si>
    <t>個人情報の取り扱いに同意</t>
    <rPh sb="0" eb="2">
      <t>コジン</t>
    </rPh>
    <rPh sb="2" eb="4">
      <t>ジョウホウ</t>
    </rPh>
    <rPh sb="5" eb="6">
      <t>ト</t>
    </rPh>
    <rPh sb="7" eb="8">
      <t>アツカ</t>
    </rPh>
    <rPh sb="10" eb="12">
      <t>ドウイ</t>
    </rPh>
    <phoneticPr fontId="2"/>
  </si>
  <si>
    <t>2年以上日本に住んでいるか</t>
    <rPh sb="1" eb="4">
      <t>ネンイジョウ</t>
    </rPh>
    <rPh sb="4" eb="6">
      <t>ニホン</t>
    </rPh>
    <rPh sb="7" eb="8">
      <t>ス</t>
    </rPh>
    <phoneticPr fontId="2"/>
  </si>
  <si>
    <t>お伺い書の申請必須項目が0</t>
    <rPh sb="1" eb="2">
      <t>ウカガ</t>
    </rPh>
    <rPh sb="3" eb="4">
      <t>ショ</t>
    </rPh>
    <rPh sb="5" eb="7">
      <t>シンセイ</t>
    </rPh>
    <rPh sb="7" eb="9">
      <t>ヒッス</t>
    </rPh>
    <rPh sb="9" eb="11">
      <t>コウモク</t>
    </rPh>
    <phoneticPr fontId="2"/>
  </si>
  <si>
    <t>二重国籍者</t>
    <phoneticPr fontId="2"/>
  </si>
  <si>
    <t>旧姓</t>
    <rPh sb="0" eb="2">
      <t>キュウセイ</t>
    </rPh>
    <phoneticPr fontId="2"/>
  </si>
  <si>
    <t>帰化</t>
    <rPh sb="0" eb="2">
      <t>キカ</t>
    </rPh>
    <phoneticPr fontId="2"/>
  </si>
  <si>
    <t>宗教</t>
    <rPh sb="0" eb="2">
      <t>シュウキョウ</t>
    </rPh>
    <phoneticPr fontId="2"/>
  </si>
  <si>
    <t>二重国籍者PPT情報</t>
    <rPh sb="8" eb="10">
      <t>ジョウホウ</t>
    </rPh>
    <phoneticPr fontId="2"/>
  </si>
  <si>
    <t>配偶者情報</t>
    <rPh sb="0" eb="3">
      <t>ハイグウシャ</t>
    </rPh>
    <rPh sb="3" eb="5">
      <t>ジョウホウ</t>
    </rPh>
    <phoneticPr fontId="2"/>
  </si>
  <si>
    <t>祖父母パキスタン</t>
    <rPh sb="0" eb="3">
      <t>ソフボ</t>
    </rPh>
    <phoneticPr fontId="2"/>
  </si>
  <si>
    <t>過去インド渡航/査証取得歴</t>
    <rPh sb="0" eb="2">
      <t>カコ</t>
    </rPh>
    <rPh sb="5" eb="7">
      <t>トコウ</t>
    </rPh>
    <rPh sb="8" eb="10">
      <t>サショウ</t>
    </rPh>
    <rPh sb="10" eb="12">
      <t>シュトク</t>
    </rPh>
    <rPh sb="12" eb="13">
      <t>レキ</t>
    </rPh>
    <phoneticPr fontId="2"/>
  </si>
  <si>
    <t>過去インド査証却下歴</t>
    <rPh sb="0" eb="2">
      <t>カコ</t>
    </rPh>
    <rPh sb="5" eb="7">
      <t>サショウ</t>
    </rPh>
    <rPh sb="7" eb="10">
      <t>キャッカレキ</t>
    </rPh>
    <phoneticPr fontId="2"/>
  </si>
  <si>
    <t>過去10年間の渡航国歴</t>
    <rPh sb="0" eb="2">
      <t>カコ</t>
    </rPh>
    <rPh sb="4" eb="6">
      <t>ネンカン</t>
    </rPh>
    <rPh sb="7" eb="10">
      <t>トコウコク</t>
    </rPh>
    <rPh sb="10" eb="11">
      <t>レキ</t>
    </rPh>
    <phoneticPr fontId="2"/>
  </si>
  <si>
    <t>過去3年間のSAARC渡航歴</t>
    <rPh sb="0" eb="2">
      <t>カコ</t>
    </rPh>
    <rPh sb="3" eb="5">
      <t>ネンカン</t>
    </rPh>
    <rPh sb="11" eb="14">
      <t>トコウレキ</t>
    </rPh>
    <phoneticPr fontId="2"/>
  </si>
  <si>
    <t>関係性</t>
    <rPh sb="0" eb="3">
      <t>カンケイセイ</t>
    </rPh>
    <phoneticPr fontId="2"/>
  </si>
  <si>
    <t>犯罪歴1</t>
    <rPh sb="0" eb="3">
      <t>ハンザイレキ</t>
    </rPh>
    <phoneticPr fontId="2"/>
  </si>
  <si>
    <t>犯罪歴2</t>
    <rPh sb="0" eb="3">
      <t>ハンザイレキ</t>
    </rPh>
    <phoneticPr fontId="2"/>
  </si>
  <si>
    <t>犯罪歴3</t>
    <rPh sb="0" eb="3">
      <t>ハンザイレキ</t>
    </rPh>
    <phoneticPr fontId="2"/>
  </si>
  <si>
    <t>犯罪歴4</t>
    <rPh sb="0" eb="3">
      <t>ハンザイレキ</t>
    </rPh>
    <phoneticPr fontId="2"/>
  </si>
  <si>
    <t>犯罪歴5</t>
    <rPh sb="0" eb="3">
      <t>ハンザイレキ</t>
    </rPh>
    <phoneticPr fontId="2"/>
  </si>
  <si>
    <t>犯罪歴6</t>
    <rPh sb="0" eb="3">
      <t>ハンザイレキ</t>
    </rPh>
    <phoneticPr fontId="2"/>
  </si>
  <si>
    <t>提出書類</t>
    <rPh sb="0" eb="4">
      <t>テイシュツショルイ</t>
    </rPh>
    <phoneticPr fontId="2"/>
  </si>
  <si>
    <t>格納書類に不備がないかご確認し✓を入れてください。</t>
    <rPh sb="0" eb="2">
      <t>カクノウ</t>
    </rPh>
    <rPh sb="2" eb="4">
      <t>ショルイ</t>
    </rPh>
    <rPh sb="5" eb="7">
      <t>フビ</t>
    </rPh>
    <rPh sb="12" eb="14">
      <t>カクニン</t>
    </rPh>
    <rPh sb="17" eb="18">
      <t>イ</t>
    </rPh>
    <phoneticPr fontId="2"/>
  </si>
  <si>
    <t>パスポート</t>
    <phoneticPr fontId="2"/>
  </si>
  <si>
    <t>パスポートの残存期間および余白を満たしていることを確認しました。</t>
    <rPh sb="6" eb="10">
      <t>ザンゾンキカン</t>
    </rPh>
    <rPh sb="13" eb="15">
      <t>ヨハク</t>
    </rPh>
    <rPh sb="16" eb="17">
      <t>ミ</t>
    </rPh>
    <rPh sb="25" eb="27">
      <t>カクニン</t>
    </rPh>
    <phoneticPr fontId="2"/>
  </si>
  <si>
    <t>確認しチェックしてください</t>
  </si>
  <si>
    <t>・申請時6か月以上+査証欄余白：2ページ以上あるか？</t>
    <phoneticPr fontId="2"/>
  </si>
  <si>
    <t>・顔写真ページのみファイル形式・画質を満たしていることを確認し格納しました。</t>
    <rPh sb="16" eb="18">
      <t>ガシツ</t>
    </rPh>
    <rPh sb="31" eb="33">
      <t>カクノウ</t>
    </rPh>
    <phoneticPr fontId="2"/>
  </si>
  <si>
    <t>・PDF形式</t>
    <phoneticPr fontId="2"/>
  </si>
  <si>
    <t>・顔写真ページ：見開きカラー</t>
    <phoneticPr fontId="2"/>
  </si>
  <si>
    <t>・見切れやボヤけている箇所がないこと</t>
    <rPh sb="1" eb="3">
      <t>ミキ</t>
    </rPh>
    <rPh sb="11" eb="13">
      <t>カショ</t>
    </rPh>
    <phoneticPr fontId="2"/>
  </si>
  <si>
    <t>パスポート交付官庁記載ページ
※日本国籍の方のみ</t>
    <phoneticPr fontId="2"/>
  </si>
  <si>
    <t>ファイル形式・画質を満たしていることを確認しました。</t>
    <rPh sb="7" eb="9">
      <t>ガシツ</t>
    </rPh>
    <phoneticPr fontId="2"/>
  </si>
  <si>
    <t>・パスポート最終ページの見開きカラー</t>
    <phoneticPr fontId="2"/>
  </si>
  <si>
    <t xml:space="preserve">写真 </t>
    <phoneticPr fontId="2"/>
  </si>
  <si>
    <t>写真規定を確認しました。</t>
    <rPh sb="0" eb="2">
      <t>シャシン</t>
    </rPh>
    <rPh sb="2" eb="4">
      <t>キテイ</t>
    </rPh>
    <rPh sb="5" eb="7">
      <t>カクニン</t>
    </rPh>
    <phoneticPr fontId="2"/>
  </si>
  <si>
    <t>・jpeg形式か？</t>
    <phoneticPr fontId="2"/>
  </si>
  <si>
    <t>・サイズ - 最小10 KB  最大1 MB　か？</t>
  </si>
  <si>
    <t>・最小寸法 - 350ピクセル（幅）×350ピクセル（高さ）　か？</t>
  </si>
  <si>
    <t>ファイル形式を満たしていることを確認しました。</t>
    <phoneticPr fontId="2"/>
  </si>
  <si>
    <t>・別シート写真規定を満たしているか？</t>
    <rPh sb="1" eb="2">
      <t>ベツ</t>
    </rPh>
    <rPh sb="5" eb="9">
      <t>シャシンキテイ</t>
    </rPh>
    <rPh sb="10" eb="11">
      <t>ミ</t>
    </rPh>
    <phoneticPr fontId="2"/>
  </si>
  <si>
    <t>招聘状</t>
    <phoneticPr fontId="2"/>
  </si>
  <si>
    <t>会社レターヘッドに下記項目が記載されていることを確認しました。</t>
    <rPh sb="8" eb="12">
      <t>カキコウモク</t>
    </rPh>
    <rPh sb="14" eb="16">
      <t>キサイ</t>
    </rPh>
    <rPh sb="24" eb="26">
      <t>カクニン</t>
    </rPh>
    <phoneticPr fontId="2"/>
  </si>
  <si>
    <t>・社名</t>
    <phoneticPr fontId="2"/>
  </si>
  <si>
    <t>・住所</t>
  </si>
  <si>
    <t>・電話番号</t>
  </si>
  <si>
    <t>・FAX</t>
  </si>
  <si>
    <t>・CIN&lt;Corporate Identity Number</t>
  </si>
  <si>
    <t>・責任者のサイン(役職・部署を記載)があるか？</t>
  </si>
  <si>
    <t>・カンパニーシール（会社印）の押印があるか？</t>
  </si>
  <si>
    <t>英文名刺</t>
    <phoneticPr fontId="2"/>
  </si>
  <si>
    <t>・見切れやボヤけている箇所がないこと</t>
    <phoneticPr fontId="2"/>
  </si>
  <si>
    <t>直近で使用したインドビザ面
※該当者のみ</t>
    <rPh sb="15" eb="18">
      <t>ガイトウシャ</t>
    </rPh>
    <phoneticPr fontId="2"/>
  </si>
  <si>
    <t>・見切れやボヤている箇所がないこと</t>
    <rPh sb="1" eb="3">
      <t>ミキ</t>
    </rPh>
    <rPh sb="10" eb="12">
      <t>カショ</t>
    </rPh>
    <phoneticPr fontId="2"/>
  </si>
  <si>
    <t>インドの入出国スタンプが押印されたページ
※該当者のみ</t>
    <phoneticPr fontId="2"/>
  </si>
  <si>
    <t>ファイル形式・画質を満たしていることを確認し格納しました。</t>
    <rPh sb="7" eb="9">
      <t>ガシツ</t>
    </rPh>
    <rPh sb="22" eb="24">
      <t>カクノウ</t>
    </rPh>
    <phoneticPr fontId="2"/>
  </si>
  <si>
    <t>右記フォルダ名規則に沿って格納</t>
    <rPh sb="0" eb="2">
      <t>ウキ</t>
    </rPh>
    <rPh sb="5" eb="6">
      <t>メイ</t>
    </rPh>
    <rPh sb="7" eb="9">
      <t>キソク</t>
    </rPh>
    <rPh sb="10" eb="11">
      <t>ソ</t>
    </rPh>
    <rPh sb="13" eb="15">
      <t>カクノウ</t>
    </rPh>
    <phoneticPr fontId="2"/>
  </si>
  <si>
    <t>ビザ種類_入国回数_申請地_名前_ツアー番号</t>
    <phoneticPr fontId="2"/>
  </si>
  <si>
    <t>RPA稼働前</t>
    <rPh sb="3" eb="6">
      <t>カドウマエ</t>
    </rPh>
    <phoneticPr fontId="2"/>
  </si>
  <si>
    <t>お伺い書入力・印刷ページ確認</t>
    <rPh sb="1" eb="2">
      <t>ウカガ</t>
    </rPh>
    <rPh sb="3" eb="4">
      <t>ショ</t>
    </rPh>
    <rPh sb="4" eb="6">
      <t>ニュウリョク</t>
    </rPh>
    <rPh sb="7" eb="9">
      <t>インサツ</t>
    </rPh>
    <rPh sb="12" eb="14">
      <t>カクニン</t>
    </rPh>
    <phoneticPr fontId="2"/>
  </si>
  <si>
    <t>個人情報の取り扱いに同意</t>
    <phoneticPr fontId="2"/>
  </si>
  <si>
    <t>印刷ページ数</t>
    <rPh sb="0" eb="2">
      <t>インサツ</t>
    </rPh>
    <rPh sb="5" eb="6">
      <t>スウ</t>
    </rPh>
    <phoneticPr fontId="2"/>
  </si>
  <si>
    <t>北朝鮮にいったことがあるか
（該当者はRPA除外です）</t>
    <rPh sb="0" eb="3">
      <t>キタチョウセン</t>
    </rPh>
    <rPh sb="15" eb="18">
      <t>ガイトウシャ</t>
    </rPh>
    <rPh sb="22" eb="24">
      <t>ジョガイ</t>
    </rPh>
    <phoneticPr fontId="2"/>
  </si>
  <si>
    <t>パスポート発行日があっているか</t>
    <rPh sb="5" eb="8">
      <t>ハッコウヒ</t>
    </rPh>
    <phoneticPr fontId="2"/>
  </si>
  <si>
    <t>【目検+手修正】
お伺い書のPPT発行日がPPTと一致しているか目検で確認してください。
間違いがある場合は、お伺い書のI52を変更してください。</t>
    <rPh sb="17" eb="20">
      <t>ハッコウヒ</t>
    </rPh>
    <phoneticPr fontId="2"/>
  </si>
  <si>
    <r>
      <t xml:space="preserve">パスポート発行日
</t>
    </r>
    <r>
      <rPr>
        <u/>
        <sz val="22"/>
        <color theme="10"/>
        <rFont val="游ゴシック"/>
        <family val="3"/>
        <charset val="128"/>
        <scheme val="minor"/>
      </rPr>
      <t>⇓Part2 お伺い書'!I52</t>
    </r>
    <rPh sb="5" eb="8">
      <t>ハッコウヒ</t>
    </rPh>
    <phoneticPr fontId="2"/>
  </si>
  <si>
    <t>パスポート有効期限があっているか</t>
    <rPh sb="5" eb="9">
      <t>ユウコウキゲン</t>
    </rPh>
    <phoneticPr fontId="2"/>
  </si>
  <si>
    <t>【目検+手修正】
お伺い書のPPT有効期限がPPTと一致しているか目検で確認してください。
間違いがある場合は、お伺い書のI53を変更してください。</t>
    <phoneticPr fontId="2"/>
  </si>
  <si>
    <t>パスポート有効期限
⇓Part2 お伺い書'!I53</t>
    <rPh sb="5" eb="9">
      <t>ユウコウキゲン</t>
    </rPh>
    <phoneticPr fontId="2"/>
  </si>
  <si>
    <t>PPT発行地があっているか</t>
    <rPh sb="3" eb="6">
      <t>ハッコウチ</t>
    </rPh>
    <phoneticPr fontId="2"/>
  </si>
  <si>
    <t>【目検+手修正】
お伺い書のPPT発行地がPPTと一致しているか目検で確認してください。
間違いがある場合は、お伺い書のI50,51を変更してください。</t>
    <rPh sb="17" eb="19">
      <t>ハッコウ</t>
    </rPh>
    <rPh sb="19" eb="20">
      <t>チ</t>
    </rPh>
    <rPh sb="25" eb="27">
      <t>イッチ</t>
    </rPh>
    <rPh sb="32" eb="34">
      <t>メケン</t>
    </rPh>
    <rPh sb="35" eb="37">
      <t>カクニン</t>
    </rPh>
    <rPh sb="45" eb="47">
      <t>マチガ</t>
    </rPh>
    <rPh sb="51" eb="53">
      <t>バアイ</t>
    </rPh>
    <rPh sb="56" eb="57">
      <t>ウカガ</t>
    </rPh>
    <rPh sb="58" eb="59">
      <t>ショ</t>
    </rPh>
    <rPh sb="67" eb="69">
      <t>ヘンコウ</t>
    </rPh>
    <phoneticPr fontId="2"/>
  </si>
  <si>
    <t>お伺い書記載のPPT発行地　　　　         　　　　⇓Part2 お伺い書'!I50</t>
    <rPh sb="10" eb="13">
      <t>ハッコウチ</t>
    </rPh>
    <phoneticPr fontId="2"/>
  </si>
  <si>
    <t>生年月日がPPTとあってるか</t>
    <rPh sb="0" eb="4">
      <t>セイネンガッピ</t>
    </rPh>
    <phoneticPr fontId="2"/>
  </si>
  <si>
    <t>【目検+手修正】
お伺い書の生年月日がPPTと一致しているか目検で確認してください。
間違いがある場合は、お伺い書のI12を変更してください。</t>
    <rPh sb="14" eb="18">
      <t>セイネンガッピ</t>
    </rPh>
    <rPh sb="23" eb="25">
      <t>イッチ</t>
    </rPh>
    <rPh sb="30" eb="32">
      <t>メケン</t>
    </rPh>
    <rPh sb="33" eb="35">
      <t>カクニン</t>
    </rPh>
    <rPh sb="43" eb="45">
      <t>マチガ</t>
    </rPh>
    <rPh sb="49" eb="51">
      <t>バアイ</t>
    </rPh>
    <rPh sb="54" eb="55">
      <t>ウカガ</t>
    </rPh>
    <rPh sb="56" eb="57">
      <t>ショ</t>
    </rPh>
    <rPh sb="62" eb="64">
      <t>ヘンコウ</t>
    </rPh>
    <phoneticPr fontId="2"/>
  </si>
  <si>
    <t>お伺い書記載の生年月日　　　　         　　　　⇓Part2 お伺い書'!I12</t>
    <phoneticPr fontId="2"/>
  </si>
  <si>
    <t>姓名の順番で申請</t>
    <rPh sb="0" eb="2">
      <t>セイメイ</t>
    </rPh>
    <rPh sb="3" eb="5">
      <t>ジュンバン</t>
    </rPh>
    <rPh sb="6" eb="8">
      <t>シンセイ</t>
    </rPh>
    <phoneticPr fontId="2"/>
  </si>
  <si>
    <t>【目検+手修正】
お伺い書の名前が姓名ではいっているか。</t>
    <rPh sb="14" eb="16">
      <t>ナマエ</t>
    </rPh>
    <rPh sb="17" eb="19">
      <t>セイメイ</t>
    </rPh>
    <phoneticPr fontId="2"/>
  </si>
  <si>
    <t>お伺い書記載の姓　　　　   　　　　       　　　　⇓Part2 お伺い書'!I15</t>
    <phoneticPr fontId="2"/>
  </si>
  <si>
    <t>お伺い書記載の名　　　　   　　　　       　　　　⇓Part2 お伺い書'!I16</t>
    <rPh sb="7" eb="8">
      <t>メイ</t>
    </rPh>
    <phoneticPr fontId="2"/>
  </si>
  <si>
    <t>旧e-visa/VOA</t>
    <phoneticPr fontId="2"/>
  </si>
  <si>
    <t>旧e-visa/VOA発行地確認</t>
    <rPh sb="0" eb="1">
      <t>キュウ</t>
    </rPh>
    <rPh sb="11" eb="14">
      <t>ハッコウチ</t>
    </rPh>
    <rPh sb="14" eb="16">
      <t>カクニン</t>
    </rPh>
    <phoneticPr fontId="2"/>
  </si>
  <si>
    <t>お伺い書記載の旧VISA発行地             　　⇓Part2 お伺い書'!I113</t>
    <rPh sb="7" eb="8">
      <t>キュウ</t>
    </rPh>
    <rPh sb="12" eb="15">
      <t>ハッコウチ</t>
    </rPh>
    <phoneticPr fontId="2"/>
  </si>
  <si>
    <t>旧e-visa/VOA発給日確認</t>
    <rPh sb="0" eb="1">
      <t>キュウ</t>
    </rPh>
    <rPh sb="11" eb="14">
      <t>ハッキュウヒ</t>
    </rPh>
    <rPh sb="14" eb="16">
      <t>カクニン</t>
    </rPh>
    <phoneticPr fontId="2"/>
  </si>
  <si>
    <t>お伺い書記載の旧VISA発行日　　          　　⇓Part2 お伺い書'!I112</t>
    <rPh sb="7" eb="8">
      <t>キュウ</t>
    </rPh>
    <rPh sb="12" eb="15">
      <t>ハッコウヒ</t>
    </rPh>
    <phoneticPr fontId="2"/>
  </si>
  <si>
    <t>お伺い書文字数確認</t>
    <rPh sb="1" eb="2">
      <t>ウカガ</t>
    </rPh>
    <rPh sb="3" eb="4">
      <t>ショ</t>
    </rPh>
    <rPh sb="4" eb="7">
      <t>モジスウ</t>
    </rPh>
    <rPh sb="7" eb="9">
      <t>カクニン</t>
    </rPh>
    <phoneticPr fontId="2"/>
  </si>
  <si>
    <t>パスポート発行日＝ または＞有効期限になっていないか</t>
    <rPh sb="5" eb="8">
      <t>ハッコウヒ</t>
    </rPh>
    <rPh sb="14" eb="18">
      <t>ユウコウキゲン</t>
    </rPh>
    <phoneticPr fontId="2"/>
  </si>
  <si>
    <t>Part2 お伺い書'!I50へ</t>
    <phoneticPr fontId="2"/>
  </si>
  <si>
    <t>日本会社名</t>
    <rPh sb="0" eb="2">
      <t>ニホン</t>
    </rPh>
    <rPh sb="2" eb="5">
      <t>カイシャメイ</t>
    </rPh>
    <phoneticPr fontId="2"/>
  </si>
  <si>
    <t>Part2 お伺い書'!I65へ</t>
    <phoneticPr fontId="2"/>
  </si>
  <si>
    <t>役職名</t>
    <rPh sb="0" eb="3">
      <t>ヤクショクメイ</t>
    </rPh>
    <phoneticPr fontId="2"/>
  </si>
  <si>
    <t>Part2 お伺い書'!I66へ</t>
    <phoneticPr fontId="2"/>
  </si>
  <si>
    <t>日本企業住所</t>
    <rPh sb="0" eb="2">
      <t>ニホン</t>
    </rPh>
    <rPh sb="2" eb="4">
      <t>キギョウ</t>
    </rPh>
    <rPh sb="4" eb="6">
      <t>ジュウショ</t>
    </rPh>
    <phoneticPr fontId="2"/>
  </si>
  <si>
    <t>Part2 お伺い書'!I68,I69,I71,I72へ</t>
    <phoneticPr fontId="2"/>
  </si>
  <si>
    <t>日本企業住所+電話番号</t>
    <rPh sb="7" eb="11">
      <t>デンワバンゴウ</t>
    </rPh>
    <phoneticPr fontId="2"/>
  </si>
  <si>
    <t>Part2 お伺い書'!I68,I69,I70,I73,I74へ</t>
    <phoneticPr fontId="2"/>
  </si>
  <si>
    <t>日本企業HP文字数</t>
    <rPh sb="0" eb="2">
      <t>ニホン</t>
    </rPh>
    <rPh sb="2" eb="4">
      <t>キギョウ</t>
    </rPh>
    <rPh sb="6" eb="9">
      <t>モジスウ</t>
    </rPh>
    <phoneticPr fontId="2"/>
  </si>
  <si>
    <t>Part2 お伺い書'!I75へ</t>
    <phoneticPr fontId="2"/>
  </si>
  <si>
    <t>インド会社名</t>
    <rPh sb="3" eb="6">
      <t>カイシャメイ</t>
    </rPh>
    <phoneticPr fontId="2"/>
  </si>
  <si>
    <t>Part2 お伺い書'!I76へ</t>
    <phoneticPr fontId="2"/>
  </si>
  <si>
    <t>インド企業住所+電話番号</t>
    <rPh sb="8" eb="12">
      <t>デンワバンゴウ</t>
    </rPh>
    <phoneticPr fontId="2"/>
  </si>
  <si>
    <t>Part2 お伺い書'!I78,I79,I80,I85へ</t>
    <phoneticPr fontId="2"/>
  </si>
  <si>
    <t>インド企業HP文字数</t>
    <rPh sb="3" eb="5">
      <t>キギョウ</t>
    </rPh>
    <rPh sb="7" eb="10">
      <t>モジスウ</t>
    </rPh>
    <phoneticPr fontId="2"/>
  </si>
  <si>
    <t>Part2 お伺い書'!I85へ</t>
    <phoneticPr fontId="2"/>
  </si>
  <si>
    <t>前回滞在先ホテル名</t>
    <rPh sb="0" eb="2">
      <t>ゼンカイ</t>
    </rPh>
    <rPh sb="2" eb="5">
      <t>タイザイサキ</t>
    </rPh>
    <rPh sb="8" eb="9">
      <t>メイ</t>
    </rPh>
    <phoneticPr fontId="2"/>
  </si>
  <si>
    <t>Part2 お伺い書'!I120へ</t>
    <phoneticPr fontId="2"/>
  </si>
  <si>
    <t>前回滞在記ホテル住所(地名)</t>
    <rPh sb="0" eb="5">
      <t>ゼンカイタイザイキ</t>
    </rPh>
    <rPh sb="8" eb="10">
      <t>ジュウショ</t>
    </rPh>
    <rPh sb="11" eb="13">
      <t>チメイ</t>
    </rPh>
    <phoneticPr fontId="2"/>
  </si>
  <si>
    <t>Part2 お伺い書'!I125へ</t>
    <phoneticPr fontId="2"/>
  </si>
  <si>
    <t>前回滞在記ホテル住所(番地)</t>
    <rPh sb="0" eb="5">
      <t>ゼンカイタイザイキ</t>
    </rPh>
    <rPh sb="8" eb="10">
      <t>ジュウショ</t>
    </rPh>
    <rPh sb="11" eb="13">
      <t>バンチ</t>
    </rPh>
    <phoneticPr fontId="2"/>
  </si>
  <si>
    <t>Part2 お伺い書'!I126へ</t>
    <phoneticPr fontId="2"/>
  </si>
  <si>
    <t>日本の緊急連絡先住所(地名)</t>
    <rPh sb="0" eb="2">
      <t>ニホン</t>
    </rPh>
    <rPh sb="3" eb="8">
      <t>キンキュウレンラクサキ</t>
    </rPh>
    <rPh sb="8" eb="10">
      <t>ジュウショ</t>
    </rPh>
    <rPh sb="11" eb="13">
      <t>チメイ</t>
    </rPh>
    <phoneticPr fontId="2"/>
  </si>
  <si>
    <t>Part2 お伺い書'!I150,I151,I152,I153へ</t>
    <phoneticPr fontId="2"/>
  </si>
  <si>
    <t>日本の緊急連絡先住所(番地)</t>
    <rPh sb="11" eb="13">
      <t>バンチ</t>
    </rPh>
    <phoneticPr fontId="2"/>
  </si>
  <si>
    <t>Part2 お伺い書'!I154,I155,I156,へ</t>
    <phoneticPr fontId="2"/>
  </si>
  <si>
    <t>RPA稼働中</t>
    <rPh sb="3" eb="5">
      <t>カドウ</t>
    </rPh>
    <rPh sb="5" eb="6">
      <t>チュウ</t>
    </rPh>
    <phoneticPr fontId="2"/>
  </si>
  <si>
    <t>　★必ず、RPA　稼働中に該当項目を手修正してください。★</t>
    <rPh sb="2" eb="3">
      <t>カナラ</t>
    </rPh>
    <rPh sb="9" eb="12">
      <t>カドウチュウ</t>
    </rPh>
    <rPh sb="13" eb="15">
      <t>ガイトウ</t>
    </rPh>
    <rPh sb="15" eb="17">
      <t>コウモク</t>
    </rPh>
    <rPh sb="18" eb="19">
      <t>テ</t>
    </rPh>
    <rPh sb="19" eb="21">
      <t>シュウセイ</t>
    </rPh>
    <phoneticPr fontId="2"/>
  </si>
  <si>
    <t>招聘状とお伺い書の
渡航日確認</t>
    <rPh sb="0" eb="3">
      <t>ショウヘイジョウ</t>
    </rPh>
    <rPh sb="5" eb="6">
      <t>ウカガ</t>
    </rPh>
    <rPh sb="7" eb="8">
      <t>ショ</t>
    </rPh>
    <rPh sb="10" eb="13">
      <t>トコウビ</t>
    </rPh>
    <rPh sb="13" eb="15">
      <t>カクニン</t>
    </rPh>
    <phoneticPr fontId="2"/>
  </si>
  <si>
    <r>
      <t>【目検+手修正】
招聘状の出発日とお伺い書のインド入国日の整合性を確認してください。　
不一致している場合は、認証コード入力時に日付を招聘状に合わせて</t>
    </r>
    <r>
      <rPr>
        <u/>
        <sz val="22"/>
        <color rgb="FFFF0000"/>
        <rFont val="Meiryo UI"/>
        <family val="3"/>
        <charset val="128"/>
      </rPr>
      <t>手修正</t>
    </r>
    <r>
      <rPr>
        <sz val="22"/>
        <color rgb="FFFF0000"/>
        <rFont val="Meiryo UI"/>
        <family val="3"/>
        <charset val="128"/>
      </rPr>
      <t>してください。</t>
    </r>
    <rPh sb="1" eb="3">
      <t>メケン</t>
    </rPh>
    <rPh sb="4" eb="7">
      <t>テシュウセイ</t>
    </rPh>
    <rPh sb="75" eb="76">
      <t>テ</t>
    </rPh>
    <rPh sb="76" eb="78">
      <t>シュウセイ</t>
    </rPh>
    <phoneticPr fontId="2"/>
  </si>
  <si>
    <t>↓お伺い書記載のインド入国日  　　　　　　　　　Part2 お伺い書'!I132へ</t>
    <phoneticPr fontId="2"/>
  </si>
  <si>
    <r>
      <t xml:space="preserve">eBUSINESS VISA
</t>
    </r>
    <r>
      <rPr>
        <sz val="20"/>
        <color theme="1"/>
        <rFont val="Meiryo UI"/>
        <family val="3"/>
        <charset val="128"/>
      </rPr>
      <t>ATTEND TECHNICAL/BUSINESS MEETINGSに該当しない場合</t>
    </r>
    <rPh sb="50" eb="52">
      <t>ガイトウ</t>
    </rPh>
    <rPh sb="55" eb="57">
      <t>バアイ</t>
    </rPh>
    <phoneticPr fontId="2"/>
  </si>
  <si>
    <r>
      <t>【目検+手修正】
RPAはeBUSINESS VISA⇒ATTEND TECHNICAL/BUSINESS MEETINGSで稼働しますので必要に応じて、認証コード入力時に</t>
    </r>
    <r>
      <rPr>
        <b/>
        <u/>
        <sz val="22"/>
        <color rgb="FFFF0000"/>
        <rFont val="Meiryo UI"/>
        <family val="3"/>
        <charset val="128"/>
      </rPr>
      <t>手修正</t>
    </r>
    <r>
      <rPr>
        <b/>
        <sz val="22"/>
        <color rgb="FFFF0000"/>
        <rFont val="Meiryo UI"/>
        <family val="3"/>
        <charset val="128"/>
      </rPr>
      <t>してください。</t>
    </r>
    <rPh sb="86" eb="87">
      <t>テカドウヒツヨウオウニンショウニュウリョクジシュウセイ</t>
    </rPh>
    <phoneticPr fontId="2"/>
  </si>
  <si>
    <t>お伺い書記載の
渡航目的</t>
    <rPh sb="8" eb="12">
      <t>トコウモクテキ</t>
    </rPh>
    <phoneticPr fontId="2"/>
  </si>
  <si>
    <t>RPA稼働後</t>
    <rPh sb="3" eb="6">
      <t>カドウアト</t>
    </rPh>
    <phoneticPr fontId="2"/>
  </si>
  <si>
    <t>RPA対応不可確認リスト！　　★必ず、RPA後に該当項目を手修正してください。★</t>
    <rPh sb="3" eb="5">
      <t>タイオウ</t>
    </rPh>
    <rPh sb="5" eb="7">
      <t>フカ</t>
    </rPh>
    <rPh sb="7" eb="9">
      <t>カクニン</t>
    </rPh>
    <rPh sb="16" eb="17">
      <t>カナラ</t>
    </rPh>
    <rPh sb="22" eb="23">
      <t>アト</t>
    </rPh>
    <rPh sb="24" eb="26">
      <t>ガイトウ</t>
    </rPh>
    <rPh sb="26" eb="28">
      <t>コウモク</t>
    </rPh>
    <rPh sb="29" eb="30">
      <t>テ</t>
    </rPh>
    <rPh sb="30" eb="32">
      <t>シュウセイ</t>
    </rPh>
    <phoneticPr fontId="2"/>
  </si>
  <si>
    <t>役職</t>
    <rPh sb="0" eb="2">
      <t>ヤクショク</t>
    </rPh>
    <phoneticPr fontId="2"/>
  </si>
  <si>
    <t>【目検+手修正】
RPAはWORKERで稼働しますのでPRESIDENTなどBUSINESS PERSONとすべき人はRPA後にて修正してください。</t>
    <rPh sb="20" eb="22">
      <t>カドウ</t>
    </rPh>
    <rPh sb="57" eb="58">
      <t>ヒト</t>
    </rPh>
    <rPh sb="62" eb="63">
      <t>アト</t>
    </rPh>
    <rPh sb="65" eb="67">
      <t>シュウセイ</t>
    </rPh>
    <phoneticPr fontId="2"/>
  </si>
  <si>
    <t>↓お伺い書役職名　　　　　　　　　　　　　　　　　Part2 お伺い書'!I66へ</t>
    <phoneticPr fontId="2"/>
  </si>
  <si>
    <t>韓国反映確認</t>
    <rPh sb="0" eb="2">
      <t>カンコク</t>
    </rPh>
    <rPh sb="2" eb="4">
      <t>ハンエイ</t>
    </rPh>
    <rPh sb="4" eb="6">
      <t>カクニン</t>
    </rPh>
    <phoneticPr fontId="2"/>
  </si>
  <si>
    <t>回答</t>
    <rPh sb="0" eb="2">
      <t>カイトウ</t>
    </rPh>
    <phoneticPr fontId="2"/>
  </si>
  <si>
    <t>個人情報同意</t>
    <rPh sb="0" eb="6">
      <t>コジンジョウホウドウイ</t>
    </rPh>
    <phoneticPr fontId="2"/>
  </si>
  <si>
    <t>申請区分</t>
    <rPh sb="0" eb="4">
      <t>シンセイクブン</t>
    </rPh>
    <phoneticPr fontId="2"/>
  </si>
  <si>
    <t>申請者区分</t>
    <rPh sb="0" eb="3">
      <t>シンセイシャ</t>
    </rPh>
    <rPh sb="3" eb="5">
      <t>クブン</t>
    </rPh>
    <phoneticPr fontId="2"/>
  </si>
  <si>
    <t>職業</t>
    <rPh sb="0" eb="2">
      <t>ショクギョウ</t>
    </rPh>
    <phoneticPr fontId="2"/>
  </si>
  <si>
    <t>国名</t>
    <rPh sb="0" eb="2">
      <t>コクメイ</t>
    </rPh>
    <phoneticPr fontId="2"/>
  </si>
  <si>
    <t>国名2</t>
    <rPh sb="0" eb="2">
      <t>コクメイ</t>
    </rPh>
    <phoneticPr fontId="2"/>
  </si>
  <si>
    <t>性別</t>
    <rPh sb="0" eb="2">
      <t>セイベツ</t>
    </rPh>
    <phoneticPr fontId="2"/>
  </si>
  <si>
    <t>婚姻状況</t>
    <phoneticPr fontId="2"/>
  </si>
  <si>
    <t>最終学歴</t>
    <rPh sb="0" eb="2">
      <t>サイシュウ</t>
    </rPh>
    <rPh sb="2" eb="4">
      <t>ガクレキ</t>
    </rPh>
    <phoneticPr fontId="2"/>
  </si>
  <si>
    <t>国番号</t>
    <rPh sb="0" eb="3">
      <t>クニバンゴウ</t>
    </rPh>
    <phoneticPr fontId="2"/>
  </si>
  <si>
    <t>最終学歴情報</t>
    <rPh sb="0" eb="6">
      <t>サイシュウガクレキジョウホウ</t>
    </rPh>
    <phoneticPr fontId="2"/>
  </si>
  <si>
    <t>生まれた時の国籍か</t>
    <rPh sb="0" eb="1">
      <t>ウ</t>
    </rPh>
    <rPh sb="4" eb="5">
      <t>トキ</t>
    </rPh>
    <rPh sb="6" eb="8">
      <t>コクセキ</t>
    </rPh>
    <phoneticPr fontId="2"/>
  </si>
  <si>
    <t>空港</t>
    <rPh sb="0" eb="2">
      <t>クウコウ</t>
    </rPh>
    <phoneticPr fontId="2"/>
  </si>
  <si>
    <t>査証カテゴリー</t>
    <rPh sb="0" eb="2">
      <t>サショウ</t>
    </rPh>
    <phoneticPr fontId="2"/>
  </si>
  <si>
    <t>Districtスペースなし</t>
    <phoneticPr fontId="2"/>
  </si>
  <si>
    <t>District正式</t>
    <rPh sb="8" eb="10">
      <t>セイシキ</t>
    </rPh>
    <phoneticPr fontId="2"/>
  </si>
  <si>
    <t>都道府県</t>
    <rPh sb="0" eb="4">
      <t>トドウフケン</t>
    </rPh>
    <phoneticPr fontId="2"/>
  </si>
  <si>
    <t>査証カテゴリーvoaあり</t>
    <rPh sb="0" eb="2">
      <t>サショウ</t>
    </rPh>
    <phoneticPr fontId="2"/>
  </si>
  <si>
    <t>取り込み用変換</t>
    <rPh sb="0" eb="1">
      <t>ト</t>
    </rPh>
    <rPh sb="2" eb="3">
      <t>コ</t>
    </rPh>
    <rPh sb="4" eb="7">
      <t>ヨウヘンカン</t>
    </rPh>
    <phoneticPr fontId="2"/>
  </si>
  <si>
    <t>2年以上住んでますか？</t>
    <rPh sb="1" eb="5">
      <t>ネンイジョウス</t>
    </rPh>
    <phoneticPr fontId="2"/>
  </si>
  <si>
    <t>最終学位</t>
    <rPh sb="0" eb="4">
      <t>サイシュウガクイ</t>
    </rPh>
    <phoneticPr fontId="2"/>
  </si>
  <si>
    <t>AIR FORCE</t>
  </si>
  <si>
    <t>AFGHANISTAN</t>
  </si>
  <si>
    <t>SINGLE</t>
    <phoneticPr fontId="2"/>
  </si>
  <si>
    <t>BELOW MATRICULATION</t>
    <phoneticPr fontId="2"/>
  </si>
  <si>
    <t>高卒(higher secondary)</t>
    <rPh sb="0" eb="2">
      <t>コウソツ</t>
    </rPh>
    <phoneticPr fontId="3"/>
  </si>
  <si>
    <t>BY Birth</t>
    <phoneticPr fontId="2"/>
  </si>
  <si>
    <t>BAHAI</t>
  </si>
  <si>
    <t>AHMEDABAD AIRPORT</t>
  </si>
  <si>
    <t>AYUSH VISA</t>
  </si>
  <si>
    <t>ANDAMANANDNICOBARISLANDS</t>
  </si>
  <si>
    <t>ANDAMAN AND NICOBARISLANDS</t>
    <phoneticPr fontId="2"/>
  </si>
  <si>
    <t>HOKKAIDO</t>
  </si>
  <si>
    <t>はい</t>
    <phoneticPr fontId="2"/>
  </si>
  <si>
    <t>MASTER’S DEGREE</t>
    <phoneticPr fontId="2"/>
  </si>
  <si>
    <t>NO</t>
    <phoneticPr fontId="2"/>
  </si>
  <si>
    <t>同意しない</t>
    <rPh sb="0" eb="2">
      <t>ドウイ</t>
    </rPh>
    <phoneticPr fontId="2"/>
  </si>
  <si>
    <t>赴任</t>
    <rPh sb="0" eb="2">
      <t>フニン</t>
    </rPh>
    <phoneticPr fontId="2"/>
  </si>
  <si>
    <t>配偶者</t>
    <rPh sb="0" eb="3">
      <t>ハイグウシャ</t>
    </rPh>
    <phoneticPr fontId="2"/>
  </si>
  <si>
    <t>BUSINESS PERSON</t>
  </si>
  <si>
    <t>ALAND ISLANDS</t>
  </si>
  <si>
    <t>FEMALE</t>
    <phoneticPr fontId="2"/>
  </si>
  <si>
    <t>MARRIED</t>
    <phoneticPr fontId="2"/>
  </si>
  <si>
    <t>GRADUATE</t>
  </si>
  <si>
    <t>Afghanistan(93)</t>
  </si>
  <si>
    <t>高専卒(higher secondary)</t>
    <rPh sb="0" eb="3">
      <t>コウセンソツ</t>
    </rPh>
    <phoneticPr fontId="3"/>
  </si>
  <si>
    <t>Naturalization</t>
    <phoneticPr fontId="2"/>
  </si>
  <si>
    <t>BUDDHISM</t>
  </si>
  <si>
    <t>AMRITSAR AIRPORT</t>
    <phoneticPr fontId="2"/>
  </si>
  <si>
    <t>Mother</t>
    <phoneticPr fontId="2"/>
  </si>
  <si>
    <t>ANDHRAPRADESH</t>
  </si>
  <si>
    <t>ANDHRA PRADESH</t>
  </si>
  <si>
    <t>AOMORI</t>
  </si>
  <si>
    <t>いいえ　(注)査証申請不可。自国での申請が必要です。</t>
    <rPh sb="5" eb="6">
      <t>チュウ</t>
    </rPh>
    <rPh sb="7" eb="13">
      <t>サショウシンセイフカ</t>
    </rPh>
    <rPh sb="14" eb="16">
      <t>ジコク</t>
    </rPh>
    <rPh sb="18" eb="20">
      <t>シンセイ</t>
    </rPh>
    <rPh sb="21" eb="23">
      <t>ヒツヨウ</t>
    </rPh>
    <phoneticPr fontId="2"/>
  </si>
  <si>
    <t>観光</t>
    <rPh sb="0" eb="2">
      <t>カンコウ</t>
    </rPh>
    <phoneticPr fontId="2"/>
  </si>
  <si>
    <t>お子様（就学児）</t>
    <rPh sb="1" eb="3">
      <t>コサマ</t>
    </rPh>
    <rPh sb="4" eb="6">
      <t>シュウガク</t>
    </rPh>
    <rPh sb="6" eb="7">
      <t>ジ</t>
    </rPh>
    <phoneticPr fontId="2"/>
  </si>
  <si>
    <t>CAMERAMAN</t>
  </si>
  <si>
    <t>TRANSGENDER</t>
    <phoneticPr fontId="2"/>
  </si>
  <si>
    <t>DIVORCEE</t>
    <phoneticPr fontId="2"/>
  </si>
  <si>
    <t>HIGHER SECONDARY</t>
  </si>
  <si>
    <t>Åland Islands(358)</t>
  </si>
  <si>
    <t>短大(junior college)</t>
    <rPh sb="0" eb="2">
      <t>タンダイ</t>
    </rPh>
    <phoneticPr fontId="2"/>
  </si>
  <si>
    <t>CHRISTIAN</t>
  </si>
  <si>
    <t>BAGDOGRA AIRPORT</t>
    <phoneticPr fontId="2"/>
  </si>
  <si>
    <t>Spouse</t>
    <phoneticPr fontId="2"/>
  </si>
  <si>
    <t>CONFERENCE VISA</t>
  </si>
  <si>
    <t>ARUNACHALPRADESH</t>
  </si>
  <si>
    <t>ARUNACHAL PRADESH</t>
  </si>
  <si>
    <t>IWATE</t>
  </si>
  <si>
    <t>【日本国籍で海外居住されてた方のみ】通算してはい</t>
    <rPh sb="1" eb="5">
      <t>ニホンコクセキ</t>
    </rPh>
    <rPh sb="6" eb="10">
      <t>カイガイキョジュウ</t>
    </rPh>
    <rPh sb="14" eb="15">
      <t>カタ</t>
    </rPh>
    <rPh sb="18" eb="20">
      <t>ツウサン</t>
    </rPh>
    <phoneticPr fontId="2"/>
  </si>
  <si>
    <t>MBA</t>
    <phoneticPr fontId="2"/>
  </si>
  <si>
    <t>帯同家族</t>
    <rPh sb="0" eb="2">
      <t>タイドウ</t>
    </rPh>
    <rPh sb="2" eb="4">
      <t>カゾク</t>
    </rPh>
    <phoneticPr fontId="2"/>
  </si>
  <si>
    <t>お子様（未就学児）</t>
    <rPh sb="1" eb="3">
      <t>コサマ</t>
    </rPh>
    <rPh sb="4" eb="8">
      <t>ミシュウガクジ</t>
    </rPh>
    <phoneticPr fontId="2"/>
  </si>
  <si>
    <t>CHARITY/SOCIAL WORKER</t>
  </si>
  <si>
    <t>ALGERIA</t>
  </si>
  <si>
    <t>ILLITERATE</t>
  </si>
  <si>
    <t>Albania(355)</t>
  </si>
  <si>
    <t>HINDU</t>
  </si>
  <si>
    <t>BENGALURU AIRPORT</t>
  </si>
  <si>
    <t>OTHERS</t>
    <phoneticPr fontId="2"/>
  </si>
  <si>
    <t>DIPLOMATIC VISA</t>
  </si>
  <si>
    <t>ASSAM</t>
  </si>
  <si>
    <t>MIYAGI</t>
  </si>
  <si>
    <t>【日本国籍で海外居住されてた方のみ】通算していいえ　(注)大使館申請になるか確認が必要です。</t>
    <rPh sb="1" eb="3">
      <t>ニホン</t>
    </rPh>
    <rPh sb="3" eb="5">
      <t>コクセキ</t>
    </rPh>
    <rPh sb="6" eb="8">
      <t>カイガイ</t>
    </rPh>
    <rPh sb="8" eb="10">
      <t>キョジュウ</t>
    </rPh>
    <rPh sb="14" eb="15">
      <t>カタ</t>
    </rPh>
    <rPh sb="18" eb="20">
      <t>ツウサン</t>
    </rPh>
    <rPh sb="27" eb="28">
      <t>チュウ</t>
    </rPh>
    <rPh sb="29" eb="32">
      <t>タイシカン</t>
    </rPh>
    <rPh sb="32" eb="34">
      <t>シンセイ</t>
    </rPh>
    <rPh sb="38" eb="40">
      <t>カクニン</t>
    </rPh>
    <rPh sb="41" eb="43">
      <t>ヒツヨウ</t>
    </rPh>
    <phoneticPr fontId="2"/>
  </si>
  <si>
    <t>BACHELOR’S DEGREE</t>
    <phoneticPr fontId="2"/>
  </si>
  <si>
    <t>CHARTERED ACCOUNTANT</t>
  </si>
  <si>
    <t>AMERICAN SAMOA</t>
  </si>
  <si>
    <t>MATRICULATION</t>
  </si>
  <si>
    <t>Algeria(213)</t>
  </si>
  <si>
    <t>院卒（修士課程)(post graduate)</t>
    <rPh sb="0" eb="2">
      <t>インソツ</t>
    </rPh>
    <rPh sb="3" eb="5">
      <t>シュウシ</t>
    </rPh>
    <rPh sb="5" eb="7">
      <t>カテイ</t>
    </rPh>
    <phoneticPr fontId="3"/>
  </si>
  <si>
    <t>ISLAM</t>
  </si>
  <si>
    <t>BHUBANESHWAR AIRPORT</t>
  </si>
  <si>
    <t>DOUBLE ENTRY</t>
  </si>
  <si>
    <t>BIHAR</t>
  </si>
  <si>
    <t>AKITA</t>
  </si>
  <si>
    <t>ASSOCIATE DEGREEE</t>
    <phoneticPr fontId="2"/>
  </si>
  <si>
    <t>COLLEGE/UNIVERSITY TEACHER</t>
  </si>
  <si>
    <t>ANDORRA</t>
  </si>
  <si>
    <t>NA BEING MINOR</t>
  </si>
  <si>
    <t>American Samoa(1)</t>
  </si>
  <si>
    <t>院卒（博士課程）(professional)</t>
    <rPh sb="0" eb="2">
      <t>インソツ</t>
    </rPh>
    <rPh sb="3" eb="5">
      <t>ハカセ</t>
    </rPh>
    <rPh sb="5" eb="7">
      <t>カテイ</t>
    </rPh>
    <phoneticPr fontId="3"/>
  </si>
  <si>
    <t>JAINISM</t>
  </si>
  <si>
    <t>CALCUT AIRPORT</t>
  </si>
  <si>
    <t>EMPLOYMENT VISA</t>
  </si>
  <si>
    <t>CHANDIGARH</t>
  </si>
  <si>
    <t>YAMAGATA</t>
  </si>
  <si>
    <t>SPECIALIST DIPLOMA</t>
    <phoneticPr fontId="2"/>
  </si>
  <si>
    <t>DEFENCE</t>
  </si>
  <si>
    <t>ANGOLA</t>
  </si>
  <si>
    <t>OTHERS</t>
  </si>
  <si>
    <t>Andorra(376)</t>
  </si>
  <si>
    <t>小、中、高在学中(below matricuration)</t>
    <rPh sb="0" eb="1">
      <t>ショウ</t>
    </rPh>
    <rPh sb="2" eb="3">
      <t>チュウ</t>
    </rPh>
    <rPh sb="4" eb="5">
      <t>コウ</t>
    </rPh>
    <rPh sb="5" eb="8">
      <t>ザイガクチュウ</t>
    </rPh>
    <phoneticPr fontId="3"/>
  </si>
  <si>
    <t>JUDAISM</t>
  </si>
  <si>
    <t>CHANDIGARH AIRPORT</t>
  </si>
  <si>
    <t>ENTRY VISA</t>
  </si>
  <si>
    <t>CHHATTISGARH</t>
  </si>
  <si>
    <t>FUKUSHIMA</t>
  </si>
  <si>
    <t>HIGH SCHOOL DIPLOMA</t>
  </si>
  <si>
    <t>DIPLOMAT</t>
  </si>
  <si>
    <t>ANGUILLA</t>
  </si>
  <si>
    <t>POST GRADUATE</t>
  </si>
  <si>
    <t>Angola(244)</t>
  </si>
  <si>
    <t>大学在学中(matricuration)</t>
    <rPh sb="0" eb="2">
      <t>ダイガク</t>
    </rPh>
    <rPh sb="2" eb="5">
      <t>ザイガクチュウ</t>
    </rPh>
    <phoneticPr fontId="3"/>
  </si>
  <si>
    <t>CHENNAI AIRPORT</t>
  </si>
  <si>
    <t>e-Visa</t>
    <phoneticPr fontId="2"/>
  </si>
  <si>
    <t>DADRANAGARHAVELI</t>
  </si>
  <si>
    <t>DADRA NAGAR HAVELI</t>
  </si>
  <si>
    <t>IBARAKI</t>
  </si>
  <si>
    <t>ASSOCIATE DEGREE</t>
  </si>
  <si>
    <t>DOCTOR</t>
  </si>
  <si>
    <t>ANTARTICA</t>
  </si>
  <si>
    <t>PROFESSIONAL</t>
  </si>
  <si>
    <t>Anguilla(1)</t>
  </si>
  <si>
    <t>幼児(being minor)</t>
    <rPh sb="0" eb="2">
      <t>ヨウジ</t>
    </rPh>
    <phoneticPr fontId="3"/>
  </si>
  <si>
    <t>PARSl</t>
    <phoneticPr fontId="2"/>
  </si>
  <si>
    <t>CHENNAI SEAPORT</t>
  </si>
  <si>
    <t>FILM VISA</t>
  </si>
  <si>
    <t>DADRANAGARHAVELIANDDAMANANDDIU</t>
  </si>
  <si>
    <t>DADRA NAGAR HAVELI AND DAMAN AND DIU</t>
  </si>
  <si>
    <t>TOCHIGI</t>
  </si>
  <si>
    <t>JUNIOR HIGH SCHOOL DIPLOMA</t>
  </si>
  <si>
    <t>ENGINEER</t>
  </si>
  <si>
    <t>ANTIGUA AND BARBUDA</t>
  </si>
  <si>
    <t>JUNIOR COLLEGE</t>
    <phoneticPr fontId="2"/>
  </si>
  <si>
    <t>Antarctica(672)</t>
  </si>
  <si>
    <t>MBA(post graduate)</t>
    <phoneticPr fontId="3"/>
  </si>
  <si>
    <t>SIKH</t>
  </si>
  <si>
    <t>COCHIN AIRPORT</t>
  </si>
  <si>
    <t>JOURNALIST VISA</t>
  </si>
  <si>
    <t>DELHI</t>
  </si>
  <si>
    <t>GUNMA</t>
  </si>
  <si>
    <t>FILM PRODUCER</t>
  </si>
  <si>
    <t>ARGENTINA</t>
  </si>
  <si>
    <t>Antigua and Barbuda(1)</t>
  </si>
  <si>
    <t>その他(others)</t>
    <rPh sb="2" eb="3">
      <t>ホカ</t>
    </rPh>
    <phoneticPr fontId="2"/>
  </si>
  <si>
    <t>ZOROASTRIAN</t>
  </si>
  <si>
    <t>COCHIN SEAPORT</t>
  </si>
  <si>
    <t>MEDICAL VISA</t>
  </si>
  <si>
    <t>GOA</t>
  </si>
  <si>
    <t>SAITAMA</t>
  </si>
  <si>
    <t>GOVERNMENT SERVICE</t>
  </si>
  <si>
    <t>ARMENIA</t>
  </si>
  <si>
    <t>Argentina(54)</t>
  </si>
  <si>
    <t>COIMBATORE AIRPORT</t>
  </si>
  <si>
    <t>MISSIONARY VISA</t>
  </si>
  <si>
    <t>GUJARAT</t>
  </si>
  <si>
    <t>CHIBA</t>
  </si>
  <si>
    <t>HOUSE WIFE</t>
  </si>
  <si>
    <t>ARUBA</t>
  </si>
  <si>
    <t>Armenia(374)</t>
  </si>
  <si>
    <t>MOUNTAINEERING VISA</t>
  </si>
  <si>
    <t>HARYANA</t>
  </si>
  <si>
    <t>TOKYO</t>
  </si>
  <si>
    <t>JOURNALIST</t>
  </si>
  <si>
    <t>AUSTRALIA</t>
  </si>
  <si>
    <t>Aruba(297)</t>
  </si>
  <si>
    <t>GAYA AIRPORT</t>
    <phoneticPr fontId="2"/>
  </si>
  <si>
    <t>OFFICIAL VISA</t>
  </si>
  <si>
    <t>HIMACHALPRADESH</t>
  </si>
  <si>
    <t>HIMACHAL PRADESH</t>
  </si>
  <si>
    <t>KANAGAWA</t>
  </si>
  <si>
    <t>LABOUR</t>
  </si>
  <si>
    <t>AUSTRIA</t>
  </si>
  <si>
    <t>Ascension Island(247)</t>
  </si>
  <si>
    <t>GOA AIRPORT(DABOLIM)</t>
    <phoneticPr fontId="2"/>
  </si>
  <si>
    <t>PILGRIMES VISA</t>
  </si>
  <si>
    <t>JAMMUANDKASHMIR</t>
  </si>
  <si>
    <t>JAMMU AND KASHMIR</t>
  </si>
  <si>
    <t>NIIGATA</t>
  </si>
  <si>
    <t>LAWYER</t>
  </si>
  <si>
    <t>AZERBAIJAN</t>
  </si>
  <si>
    <t>Australia(61)</t>
  </si>
  <si>
    <t>GOA AIRPORT (MOPA)</t>
    <phoneticPr fontId="2"/>
  </si>
  <si>
    <t>STUDENT VISA</t>
  </si>
  <si>
    <t>JHARKHAND</t>
  </si>
  <si>
    <t>TOYAMA</t>
  </si>
  <si>
    <t>MEDIA</t>
  </si>
  <si>
    <t>BAHAMAS</t>
  </si>
  <si>
    <t>Austria(43)</t>
  </si>
  <si>
    <t>GOA SEAPORT</t>
  </si>
  <si>
    <t>TOURIST VISA</t>
  </si>
  <si>
    <t>KARNATAKA</t>
  </si>
  <si>
    <t>ISHIKAWA</t>
  </si>
  <si>
    <t>MILITARY</t>
  </si>
  <si>
    <t>BAHRAIN</t>
  </si>
  <si>
    <t>Azerbaijan(994)</t>
  </si>
  <si>
    <t>GUWAHATI AIRPORT</t>
  </si>
  <si>
    <t>TRANSIT VISA</t>
  </si>
  <si>
    <t>KERALA</t>
  </si>
  <si>
    <t>FUKUI</t>
  </si>
  <si>
    <t>MISSIONARY</t>
  </si>
  <si>
    <t>BANGLADESH</t>
  </si>
  <si>
    <t>Azores(351)</t>
  </si>
  <si>
    <t>HYDERABAD AIRPORT</t>
  </si>
  <si>
    <t>UN DIPLOMAT</t>
  </si>
  <si>
    <t>LADAKH</t>
  </si>
  <si>
    <t>YAMANASHI</t>
  </si>
  <si>
    <t>NAVY</t>
  </si>
  <si>
    <t>BARBADOS</t>
  </si>
  <si>
    <t>Bahamas(1)</t>
  </si>
  <si>
    <t>INDORE AIRPORT</t>
  </si>
  <si>
    <t>UN OFFICIAL</t>
    <phoneticPr fontId="2"/>
  </si>
  <si>
    <t>LAKSHADWEEP</t>
  </si>
  <si>
    <t>NAGANO</t>
  </si>
  <si>
    <t>NEWS BROADCASTER</t>
  </si>
  <si>
    <t>BELARUS</t>
  </si>
  <si>
    <t>Bahrain(973)</t>
  </si>
  <si>
    <t>JAIPUR AIRPORT</t>
  </si>
  <si>
    <t>VISIT VISA</t>
    <phoneticPr fontId="2"/>
  </si>
  <si>
    <t>MADHYAPRADESH</t>
  </si>
  <si>
    <t>MADHYA PRADESH</t>
  </si>
  <si>
    <t>GIFU</t>
  </si>
  <si>
    <t>OFFICIAL</t>
  </si>
  <si>
    <t>BELGIUM</t>
  </si>
  <si>
    <t>Bangladesh(880)</t>
  </si>
  <si>
    <t>KANNUR AIRPORT</t>
  </si>
  <si>
    <t>VISA ON ARRIVAL(BUSINESS)</t>
    <phoneticPr fontId="2"/>
  </si>
  <si>
    <t>MAHARASHTRA</t>
  </si>
  <si>
    <t>SHIZUOKA</t>
  </si>
  <si>
    <t>BELIZE</t>
  </si>
  <si>
    <t>Barbados(1)</t>
  </si>
  <si>
    <t>KATTUPALI SEAPORT</t>
  </si>
  <si>
    <t>VISA ON ARRIVAL(TOURISM)</t>
    <phoneticPr fontId="2"/>
  </si>
  <si>
    <t>MANIPUR</t>
  </si>
  <si>
    <t>AICHI</t>
  </si>
  <si>
    <t>PARAMILITARY</t>
  </si>
  <si>
    <t>BENIN</t>
  </si>
  <si>
    <t>Belarus(375)</t>
  </si>
  <si>
    <t>KOLKATA AIRPORT</t>
    <phoneticPr fontId="2"/>
  </si>
  <si>
    <t>VISA ON ARRIVAL(CONFERENCE)</t>
    <phoneticPr fontId="2"/>
  </si>
  <si>
    <t>MEGHALAYA</t>
  </si>
  <si>
    <t>MIE</t>
  </si>
  <si>
    <t>POLICE</t>
  </si>
  <si>
    <t>BERMUDA</t>
  </si>
  <si>
    <t>Belgium(32)</t>
  </si>
  <si>
    <t>LUCKNOW AIRPORT</t>
  </si>
  <si>
    <t>VISA ON ARRIVAL(MEDICAL PURPOSES)</t>
    <phoneticPr fontId="2"/>
  </si>
  <si>
    <t>MIZORAM</t>
  </si>
  <si>
    <t>SHIGA</t>
  </si>
  <si>
    <t>PRESS</t>
  </si>
  <si>
    <t>BHUTAN</t>
  </si>
  <si>
    <t>Belize(501)</t>
  </si>
  <si>
    <t>MADURAI AIRPORT</t>
  </si>
  <si>
    <t>NAGALAND</t>
  </si>
  <si>
    <t>KYOTO</t>
  </si>
  <si>
    <t>PRIVATE SERVICE</t>
  </si>
  <si>
    <t>BOLIVIA</t>
  </si>
  <si>
    <t>Benin(229)</t>
  </si>
  <si>
    <t>MANGALORE AIRPORT</t>
  </si>
  <si>
    <t>ORISSA</t>
  </si>
  <si>
    <t>OSAKA</t>
  </si>
  <si>
    <t>PUBLISHER</t>
  </si>
  <si>
    <t>BOSNIA AND HERZEGOVINA</t>
  </si>
  <si>
    <t>Bermuda(1)</t>
  </si>
  <si>
    <t>MANGALORE SEAPORT</t>
  </si>
  <si>
    <t>PONDICHERRY</t>
  </si>
  <si>
    <t>HYOGO</t>
  </si>
  <si>
    <t>REPORTER</t>
  </si>
  <si>
    <t>BOTSWANA</t>
  </si>
  <si>
    <t>Bhutan(975)</t>
  </si>
  <si>
    <t>PUNJAB</t>
  </si>
  <si>
    <t>NARA</t>
  </si>
  <si>
    <t>RESEARCHER</t>
  </si>
  <si>
    <t>BOUVET ISLAND</t>
  </si>
  <si>
    <t>Bolivia, Plurinational State of(591)</t>
  </si>
  <si>
    <t>MUMBAI SEAPORT</t>
  </si>
  <si>
    <t>RAJASTHAN</t>
  </si>
  <si>
    <t>WAKAYAMA</t>
  </si>
  <si>
    <t>RETIRED</t>
  </si>
  <si>
    <t>BRAZIL</t>
  </si>
  <si>
    <t>Bonaire, Saint Eustatius and Saba(599)</t>
  </si>
  <si>
    <t>NAGPUR AIRPORT</t>
  </si>
  <si>
    <t>SIKKIM</t>
  </si>
  <si>
    <t>TOTTORI</t>
  </si>
  <si>
    <t>SEA MAN</t>
  </si>
  <si>
    <t>BRITISH INDIAN OCEAN TERRITORY</t>
  </si>
  <si>
    <t>Bosnia and Herzegovina(387)</t>
  </si>
  <si>
    <t>PORTBLAIR AIRPORT</t>
  </si>
  <si>
    <t>TAMILNADU</t>
  </si>
  <si>
    <t>TAMIL NADU</t>
  </si>
  <si>
    <t>SHIMANE</t>
  </si>
  <si>
    <t>SECURITY SELF EMPLOYED/ FREELANCER</t>
  </si>
  <si>
    <t>BRUNEI</t>
  </si>
  <si>
    <t>Botswana(267)</t>
  </si>
  <si>
    <t>PORT BLAIR SEAPORT</t>
  </si>
  <si>
    <t>TELANGANA</t>
  </si>
  <si>
    <t>OKAYAMA</t>
  </si>
  <si>
    <t>STUDENT</t>
  </si>
  <si>
    <t>BULGARIA</t>
  </si>
  <si>
    <t>Brazil(55)</t>
  </si>
  <si>
    <t xml:space="preserve">PUNE AIRPORT </t>
  </si>
  <si>
    <t>TRIPURA</t>
  </si>
  <si>
    <t>HIROSHIMA</t>
  </si>
  <si>
    <t>TRADER</t>
  </si>
  <si>
    <t>BURKINA FASO</t>
  </si>
  <si>
    <t>British Indian Ocean Territory(246)</t>
  </si>
  <si>
    <t>RAXAUL LANDPORT</t>
  </si>
  <si>
    <t>UTTARPRADESH</t>
  </si>
  <si>
    <t>UTTAR PRADESH</t>
  </si>
  <si>
    <t>YAMAGUCHI</t>
  </si>
  <si>
    <t>TV PRODUCER</t>
  </si>
  <si>
    <t>BURUNDI</t>
  </si>
  <si>
    <t>Brunei Darussalam(673)</t>
  </si>
  <si>
    <t>RUPAIDIHA LANDPORT</t>
    <phoneticPr fontId="2"/>
  </si>
  <si>
    <t>UTTARAKHAND</t>
  </si>
  <si>
    <t>TOKUSHIMA</t>
  </si>
  <si>
    <t>UNEMPLOYED</t>
  </si>
  <si>
    <t>CAMBODIA</t>
  </si>
  <si>
    <t>Bulgaria(359)</t>
  </si>
  <si>
    <t>SURAT AIRPORT</t>
  </si>
  <si>
    <t>WESTBENGAL</t>
  </si>
  <si>
    <t>WEST BENGAL</t>
    <phoneticPr fontId="2"/>
  </si>
  <si>
    <t>KAGAWA</t>
  </si>
  <si>
    <t>UN OFFICIAL</t>
  </si>
  <si>
    <t>CAMEROON</t>
  </si>
  <si>
    <t>Burkina Faso(226)</t>
  </si>
  <si>
    <t>TIRUCHIRAPALLI AIRPORT</t>
    <phoneticPr fontId="2"/>
  </si>
  <si>
    <t>EHIME</t>
  </si>
  <si>
    <t>WORKER</t>
  </si>
  <si>
    <t>CANADA</t>
  </si>
  <si>
    <t>Burundi(257)</t>
  </si>
  <si>
    <t>TRIVANDRUM AIRPORT</t>
    <phoneticPr fontId="2"/>
  </si>
  <si>
    <t>KOCHI</t>
  </si>
  <si>
    <t>WRITER</t>
  </si>
  <si>
    <t>CAPE VERDE</t>
  </si>
  <si>
    <t>Cambodia(855)</t>
  </si>
  <si>
    <t>VARANASI AIRPORT</t>
    <phoneticPr fontId="2"/>
  </si>
  <si>
    <t>FUKUOKA</t>
  </si>
  <si>
    <t>CARRIBEAN COMMUNITY</t>
  </si>
  <si>
    <t>Cameroon(237)</t>
  </si>
  <si>
    <t>VIJAYAWADAAIRPORT</t>
    <phoneticPr fontId="2"/>
  </si>
  <si>
    <t>SAGA</t>
  </si>
  <si>
    <t>CAYMAN ISLANDS</t>
  </si>
  <si>
    <t>Canada(1)</t>
  </si>
  <si>
    <t>VISHAKHAPATNAM AIRPORT</t>
    <phoneticPr fontId="2"/>
  </si>
  <si>
    <t>NAGASAKI</t>
  </si>
  <si>
    <t>CENTRAL AFRICAN REPUBLIC</t>
    <phoneticPr fontId="2"/>
  </si>
  <si>
    <t>Canary Islands(34)</t>
  </si>
  <si>
    <t>VISHAKHAPATNAM SEAPORT</t>
  </si>
  <si>
    <t>KUMAMOTO</t>
  </si>
  <si>
    <t>CHAD</t>
  </si>
  <si>
    <t>Cape Verde(238)</t>
  </si>
  <si>
    <t>OITA</t>
  </si>
  <si>
    <t>Cayman Islands(1)</t>
  </si>
  <si>
    <t>MIYAZAKI</t>
  </si>
  <si>
    <t>CHINA- SAR HONGKONG</t>
    <phoneticPr fontId="2"/>
  </si>
  <si>
    <t>Central African Republic(236)</t>
  </si>
  <si>
    <t>KAGOSHIMA</t>
  </si>
  <si>
    <t>CHINA-CHINA</t>
  </si>
  <si>
    <t>CHINA- SAR MACAU</t>
    <phoneticPr fontId="2"/>
  </si>
  <si>
    <t>Chad(235)</t>
  </si>
  <si>
    <t>OKINAWA</t>
  </si>
  <si>
    <t>Chile(56)</t>
  </si>
  <si>
    <t>CHRISTMAS ISLANDS</t>
  </si>
  <si>
    <t>China(86)</t>
  </si>
  <si>
    <t>COCOS (KEELING) ISLANDS</t>
    <phoneticPr fontId="2"/>
  </si>
  <si>
    <t>Christmas Island(61)</t>
  </si>
  <si>
    <t>COLOMBIA</t>
  </si>
  <si>
    <t>Cocos (Keeling) Islands(61)</t>
  </si>
  <si>
    <t>COMOROS</t>
  </si>
  <si>
    <t>Colombia(57)</t>
  </si>
  <si>
    <t>CONGO</t>
  </si>
  <si>
    <t>Comoros(269)</t>
  </si>
  <si>
    <t>CONGO (DEMOCRATIC REPUBLIC OF)</t>
  </si>
  <si>
    <t>Congo(242)</t>
  </si>
  <si>
    <t>COOK ISLANDS</t>
  </si>
  <si>
    <t>Congo, the Democratic Republic of the(243)</t>
  </si>
  <si>
    <t>COSTA RICA</t>
  </si>
  <si>
    <t>Cook Islands(682)</t>
  </si>
  <si>
    <t>COTE D'IVOIRE</t>
  </si>
  <si>
    <t>Costa Rica(506)</t>
  </si>
  <si>
    <t>CROATIA</t>
  </si>
  <si>
    <t>Côte d'Ivoire(225)</t>
  </si>
  <si>
    <t>CUBA</t>
  </si>
  <si>
    <t>Croatia(385)</t>
  </si>
  <si>
    <t>CYPRUS</t>
  </si>
  <si>
    <t>Cuba(53)</t>
  </si>
  <si>
    <t>CZECH REPUBLIC</t>
  </si>
  <si>
    <t>Curaçao(599)</t>
  </si>
  <si>
    <t>DEMOCRATIC PEOPLE'S REPUBLIC OF KOREA</t>
  </si>
  <si>
    <t>Cyprus(357)</t>
  </si>
  <si>
    <t>DENMARK</t>
  </si>
  <si>
    <t>Czech Republic(420)</t>
  </si>
  <si>
    <t>DJIBOUTI</t>
  </si>
  <si>
    <t>Denmark(45)</t>
  </si>
  <si>
    <t>DOMINICA</t>
  </si>
  <si>
    <t>Diego Garcia(246)</t>
  </si>
  <si>
    <t>DOMINICAN REPUBLIC</t>
  </si>
  <si>
    <t>Djibouti(253)</t>
  </si>
  <si>
    <t>EAST TIMOR (DEMOCRATIC REPUBLIC OF)</t>
  </si>
  <si>
    <t>Dominica(1)</t>
  </si>
  <si>
    <t>ECUADOR</t>
  </si>
  <si>
    <t>Dominican Republic(1)</t>
  </si>
  <si>
    <t>EGYPT</t>
  </si>
  <si>
    <t>Ecuador(593)</t>
  </si>
  <si>
    <t>EL SALVADOR</t>
  </si>
  <si>
    <t>Egypt(20)</t>
  </si>
  <si>
    <t>EQUATORIAL GUINEA</t>
  </si>
  <si>
    <t>El Salvador(503)</t>
  </si>
  <si>
    <t>ERITREA</t>
  </si>
  <si>
    <t>Equatorial Guinea(240)</t>
  </si>
  <si>
    <t>ESTONIA</t>
  </si>
  <si>
    <t>Eritrea(291)</t>
  </si>
  <si>
    <t>ESWATINI</t>
  </si>
  <si>
    <t>Estonia(372)</t>
  </si>
  <si>
    <t>ETHIOPIA</t>
  </si>
  <si>
    <t>Eswatini(268)</t>
  </si>
  <si>
    <t>FALKLAND ISLANDS (MALVINES)</t>
  </si>
  <si>
    <t>Ethiopia(251)</t>
  </si>
  <si>
    <t>FAROE ISLANDS</t>
  </si>
  <si>
    <t>Falkland Islands (Malvinas)(500)</t>
  </si>
  <si>
    <t>FIJI</t>
  </si>
  <si>
    <t>Faroe Islands(298)</t>
  </si>
  <si>
    <t>FINLAND</t>
  </si>
  <si>
    <t>Fiji(679)</t>
  </si>
  <si>
    <t>FRANCE</t>
  </si>
  <si>
    <t>Finland(358)</t>
  </si>
  <si>
    <t>FRANCE METROPOLITAN</t>
  </si>
  <si>
    <t>France(33)</t>
  </si>
  <si>
    <t>FRENCH GUIANA</t>
  </si>
  <si>
    <t>French Guiana(594)</t>
  </si>
  <si>
    <t>FRENCH POLYNESIA</t>
  </si>
  <si>
    <t>French Polynesia(689)</t>
  </si>
  <si>
    <t>Gabon(241)</t>
  </si>
  <si>
    <t>FRENCH SOUTHERN TERRITORIES</t>
  </si>
  <si>
    <t>Gambia(220)</t>
  </si>
  <si>
    <t>GABON</t>
  </si>
  <si>
    <t>Georgia(995)</t>
  </si>
  <si>
    <t>GAMBIA</t>
  </si>
  <si>
    <t>Germany(49)</t>
  </si>
  <si>
    <t>GEORGIA</t>
  </si>
  <si>
    <t>Ghana(233)</t>
  </si>
  <si>
    <t>GERMANY</t>
  </si>
  <si>
    <t>Gibraltar(350)</t>
  </si>
  <si>
    <t>GHANA</t>
  </si>
  <si>
    <t>Greece(30)</t>
  </si>
  <si>
    <t>GIBRALTAR</t>
  </si>
  <si>
    <t>Greenland(299)</t>
  </si>
  <si>
    <t>GREECE</t>
  </si>
  <si>
    <t>Grenada(1)</t>
  </si>
  <si>
    <t>GREENLAND</t>
  </si>
  <si>
    <t>Guadeloupe(590)</t>
  </si>
  <si>
    <t>GRENADA</t>
  </si>
  <si>
    <t>Guam(1)</t>
  </si>
  <si>
    <t>GUADELOUPE</t>
  </si>
  <si>
    <t>Guatemala(502)</t>
  </si>
  <si>
    <t>GUAM</t>
  </si>
  <si>
    <t>Guernsey(44)</t>
  </si>
  <si>
    <t>GUATEMALA</t>
  </si>
  <si>
    <t>Guinea(224)</t>
  </si>
  <si>
    <t>GUERNSEY</t>
  </si>
  <si>
    <t>Guinea-Bissau(245)</t>
  </si>
  <si>
    <t>GUINEA</t>
  </si>
  <si>
    <t>Guyana(592)</t>
  </si>
  <si>
    <t>GUINEA-BISSAU</t>
  </si>
  <si>
    <t>Haiti(509)</t>
  </si>
  <si>
    <t>GUYANA</t>
  </si>
  <si>
    <t>Holy See (Vatican City State)(39)</t>
  </si>
  <si>
    <t>HAITI</t>
  </si>
  <si>
    <t>Honduras(504)</t>
  </si>
  <si>
    <t>HEARD AND MCDONALD ISLANDS</t>
  </si>
  <si>
    <t>Hong Kong(852)</t>
  </si>
  <si>
    <t>HONDURAS</t>
  </si>
  <si>
    <t>Hungary(36)</t>
  </si>
  <si>
    <t>HUNGARY</t>
  </si>
  <si>
    <t>Iceland(354)</t>
  </si>
  <si>
    <t>ICELAND</t>
  </si>
  <si>
    <t>Indonesia(62)</t>
  </si>
  <si>
    <t>INDONESIA</t>
  </si>
  <si>
    <t>Iran, Islamic Republic of(98)</t>
  </si>
  <si>
    <t>IRAN</t>
    <phoneticPr fontId="2"/>
  </si>
  <si>
    <t>Iraq(964)</t>
  </si>
  <si>
    <t>IRAQ</t>
    <phoneticPr fontId="2"/>
  </si>
  <si>
    <t>Ireland(353)</t>
  </si>
  <si>
    <t>IRELAND</t>
  </si>
  <si>
    <t>Isle of Man(44)</t>
  </si>
  <si>
    <t>ISLE OF MAN</t>
  </si>
  <si>
    <t>Israel(972)</t>
  </si>
  <si>
    <t>ISRAEL</t>
  </si>
  <si>
    <t>Italy(39)</t>
  </si>
  <si>
    <t>ITALY</t>
  </si>
  <si>
    <t>Jamaica(1)</t>
  </si>
  <si>
    <t>JAMAICA</t>
    <phoneticPr fontId="2"/>
  </si>
  <si>
    <t>Jersey(44)</t>
  </si>
  <si>
    <t>Jordan(962)</t>
  </si>
  <si>
    <t>JERSEY</t>
  </si>
  <si>
    <t>Kazakhstan(7)</t>
  </si>
  <si>
    <t>JORDAN</t>
  </si>
  <si>
    <t>Kenya(254)</t>
  </si>
  <si>
    <t>KAZAKHSTAN</t>
  </si>
  <si>
    <t>Kiribati(686)</t>
  </si>
  <si>
    <t>KENYA</t>
  </si>
  <si>
    <t>Korea, Democratic People's Republic of(850)</t>
  </si>
  <si>
    <t>KIRIBATI</t>
  </si>
  <si>
    <t>Korea, Republic of(82)</t>
  </si>
  <si>
    <t>KUWAIT</t>
  </si>
  <si>
    <t>Kuwait(965)</t>
  </si>
  <si>
    <t>KYRGYZSTAN</t>
  </si>
  <si>
    <t>Kyrgyzstan(996)</t>
  </si>
  <si>
    <t>LAOS</t>
  </si>
  <si>
    <t>Lao People's Democratic Republic(856)</t>
  </si>
  <si>
    <t>LATVIA</t>
  </si>
  <si>
    <t>Latvia(371)</t>
  </si>
  <si>
    <t>LEBANON</t>
  </si>
  <si>
    <t>Lebanon(961)</t>
  </si>
  <si>
    <t>LESOTHO</t>
  </si>
  <si>
    <t>Lesotho(266)</t>
  </si>
  <si>
    <t>LIBERIA</t>
  </si>
  <si>
    <t>Liberia(231)</t>
  </si>
  <si>
    <t>LIBYA</t>
  </si>
  <si>
    <t>Libyan Arab Jamahiriya(218)</t>
  </si>
  <si>
    <t>LIECHTENSTEIN</t>
  </si>
  <si>
    <t>Liechtenstein(423)</t>
  </si>
  <si>
    <t>LITHUANIA</t>
  </si>
  <si>
    <t>Lithuania(370)</t>
  </si>
  <si>
    <t>LUXEMBOURG</t>
  </si>
  <si>
    <t>Luxembourg(352)</t>
  </si>
  <si>
    <t>MADAGASCAR</t>
  </si>
  <si>
    <t>Macao(853)</t>
  </si>
  <si>
    <t>MALAWI</t>
  </si>
  <si>
    <t>Madagascar(261)</t>
  </si>
  <si>
    <t>MALAYSIA</t>
  </si>
  <si>
    <t>Madeira(351)</t>
  </si>
  <si>
    <t>MALDIVES</t>
  </si>
  <si>
    <t>Malawi(265)</t>
  </si>
  <si>
    <t>MALI</t>
  </si>
  <si>
    <t>Malaysia(60)</t>
  </si>
  <si>
    <t>MALTA</t>
  </si>
  <si>
    <t>Maldives(960)</t>
  </si>
  <si>
    <t>MARSHALL ISLANDS</t>
  </si>
  <si>
    <t>Mali(223)</t>
  </si>
  <si>
    <t>MARTINIQUE</t>
  </si>
  <si>
    <t>Malta(356)</t>
  </si>
  <si>
    <t>MAURITANIA</t>
  </si>
  <si>
    <t>Marshall Islands(692)</t>
  </si>
  <si>
    <t>MAURITIUS</t>
  </si>
  <si>
    <t>Martinique(596)</t>
  </si>
  <si>
    <t>MAYOTTE</t>
  </si>
  <si>
    <t>Mauritania(222)</t>
  </si>
  <si>
    <t>MEXICO</t>
  </si>
  <si>
    <t>Mauritius(230)</t>
  </si>
  <si>
    <t>MICRONESIA (FEDERATED STATES OF)</t>
  </si>
  <si>
    <t>Mayotte(262)</t>
  </si>
  <si>
    <t>MOLDOVA</t>
  </si>
  <si>
    <t>Mexico(52)</t>
  </si>
  <si>
    <t>MONACO</t>
  </si>
  <si>
    <t>Micronesia, Federated States of(691)</t>
  </si>
  <si>
    <t>MONGOLIA</t>
  </si>
  <si>
    <t>Moldova, Republic of(373)</t>
  </si>
  <si>
    <t>MONTENEGRO</t>
  </si>
  <si>
    <t>Monaco(377)</t>
  </si>
  <si>
    <t>MONTSERRAT</t>
  </si>
  <si>
    <t>Mongolia(976)</t>
  </si>
  <si>
    <t>MOROCCO</t>
  </si>
  <si>
    <t>Montenegro(382)</t>
  </si>
  <si>
    <t>MOZAMBIQUE</t>
  </si>
  <si>
    <t>Montserrat(1)</t>
  </si>
  <si>
    <t>MYANMAR</t>
  </si>
  <si>
    <t>Morocco(212)</t>
  </si>
  <si>
    <t>NAMIBIA</t>
  </si>
  <si>
    <t>Mozambique(258)</t>
  </si>
  <si>
    <t>NAURU</t>
  </si>
  <si>
    <t>Myanmar(95)</t>
  </si>
  <si>
    <t>NEPAL</t>
  </si>
  <si>
    <t>Namibia(264)</t>
  </si>
  <si>
    <t>NETHERLANDS</t>
  </si>
  <si>
    <t>Nauru(674)</t>
  </si>
  <si>
    <t>NETHERLANDS ANTILLES</t>
  </si>
  <si>
    <t>Nepal(977)</t>
  </si>
  <si>
    <t>NEUTRAL ZONE</t>
  </si>
  <si>
    <t>Netherlands Antilles(599)</t>
  </si>
  <si>
    <t>NEW CALEDONIA</t>
  </si>
  <si>
    <t>Netherlands(31)</t>
  </si>
  <si>
    <t>NEW ZEALAND</t>
  </si>
  <si>
    <t>New Caledonia(687)</t>
  </si>
  <si>
    <t>NICARAGUA</t>
  </si>
  <si>
    <t>New Zealand(64)</t>
  </si>
  <si>
    <t>NIGER</t>
  </si>
  <si>
    <t>Nicaragua(505)</t>
  </si>
  <si>
    <t>NIGERIA</t>
  </si>
  <si>
    <t>Niger(227)</t>
  </si>
  <si>
    <t>NlUE ISLAND</t>
    <phoneticPr fontId="2"/>
  </si>
  <si>
    <t>Nigeria(234)</t>
  </si>
  <si>
    <t>NORTHERN MARIANA ISLANDS</t>
  </si>
  <si>
    <t>Niue(683)</t>
  </si>
  <si>
    <t>NORWAY</t>
  </si>
  <si>
    <t>Norfolk Island(672)</t>
  </si>
  <si>
    <t>OMAN</t>
  </si>
  <si>
    <t>North Macedonia, Republic of(389)</t>
  </si>
  <si>
    <t>Northern Mariana Islands(1)</t>
  </si>
  <si>
    <t>PAKISTAN</t>
  </si>
  <si>
    <t>Norway(47)</t>
  </si>
  <si>
    <t>PALAU</t>
  </si>
  <si>
    <t>Oman(968)</t>
  </si>
  <si>
    <t>PALESTINE</t>
  </si>
  <si>
    <t>Pakistan(92)</t>
  </si>
  <si>
    <t>PANAMA</t>
  </si>
  <si>
    <t>Palau(680)</t>
  </si>
  <si>
    <t>PAPUA NEW GUINEA</t>
  </si>
  <si>
    <t>Panama(507)</t>
  </si>
  <si>
    <t>PARAGUAY</t>
  </si>
  <si>
    <t>Papua New Guinea(675)</t>
  </si>
  <si>
    <t>PERSON OF UNSPECIFIED NATIONALITY</t>
  </si>
  <si>
    <t>Paraguay(595)</t>
  </si>
  <si>
    <t>PERU</t>
  </si>
  <si>
    <t>Peru(51)</t>
  </si>
  <si>
    <t>PHILIPPINES</t>
  </si>
  <si>
    <t>Philippines(63)</t>
  </si>
  <si>
    <t>PITCAIRN</t>
  </si>
  <si>
    <t>Poland(48)</t>
  </si>
  <si>
    <t>POLAND</t>
  </si>
  <si>
    <t>Portugal(351)</t>
  </si>
  <si>
    <t>PORTUGAL</t>
  </si>
  <si>
    <t>Puerto Rico(1)</t>
  </si>
  <si>
    <t>PUERTO RICO</t>
  </si>
  <si>
    <t>Qatar(974)</t>
  </si>
  <si>
    <t>QATAR</t>
  </si>
  <si>
    <t>Réunion(262)</t>
  </si>
  <si>
    <t>REFUGEE</t>
  </si>
  <si>
    <t>Romania(40)</t>
  </si>
  <si>
    <t>REFUGEE(NON-CONVENTIONAL)</t>
  </si>
  <si>
    <t>Russian Federation(7)</t>
  </si>
  <si>
    <t>REPUBLIC OF KOREA</t>
  </si>
  <si>
    <t>Rwanda(250)</t>
  </si>
  <si>
    <t>REPUBLIC OF NORTH MACEDONIA</t>
  </si>
  <si>
    <t>Saint Barthélemy(590)</t>
  </si>
  <si>
    <t>REUNION</t>
  </si>
  <si>
    <t>Saint Helena, Ascension and Tristan da Cunha(290)</t>
  </si>
  <si>
    <t>ROMANIA</t>
  </si>
  <si>
    <t>Saint Kitts and Nevis(1)</t>
  </si>
  <si>
    <t>RUSSIAN FEDERATION</t>
  </si>
  <si>
    <t>Saint Lucia(1)</t>
  </si>
  <si>
    <t>RWANDA</t>
  </si>
  <si>
    <t>Saint Martin (French part)(590)</t>
  </si>
  <si>
    <t>SAINT HELENA</t>
  </si>
  <si>
    <t>Saint Pierre and Miquelon(508)</t>
  </si>
  <si>
    <t>SAINT KITTS AND NEVIS</t>
  </si>
  <si>
    <t>Saint Vincent and the Grenadines(1)</t>
  </si>
  <si>
    <t>SAINT LUCIA</t>
  </si>
  <si>
    <t>Saipan(1)</t>
  </si>
  <si>
    <t>SAINT PIERRE AND MIQUELON</t>
  </si>
  <si>
    <t>Samoa(685)</t>
  </si>
  <si>
    <t>SAINT VINCENT AND THE GRENADINES</t>
  </si>
  <si>
    <t>San Marino(378)</t>
  </si>
  <si>
    <t>SAN MARINO</t>
  </si>
  <si>
    <t>SAMOA</t>
  </si>
  <si>
    <t>Sao Tome and Principe(239)</t>
  </si>
  <si>
    <t>SAO TOME AND PRINCIPE</t>
  </si>
  <si>
    <t>Saudi Arabia(966)</t>
  </si>
  <si>
    <t>SAUDI ARABIA</t>
  </si>
  <si>
    <t>Senegal(221)</t>
  </si>
  <si>
    <t>SENEGAL</t>
  </si>
  <si>
    <t>Serbia(381)</t>
  </si>
  <si>
    <t>SERBIA</t>
  </si>
  <si>
    <t>Seychelles(248)</t>
  </si>
  <si>
    <t>SEYCHELLES</t>
  </si>
  <si>
    <t>Sierra Leone(232)</t>
  </si>
  <si>
    <t>SIERRA LEONE</t>
  </si>
  <si>
    <t>Singapore(65)</t>
  </si>
  <si>
    <t>SINGAPORE</t>
  </si>
  <si>
    <t>Sint Maarten (Dutch part)(1-721)</t>
  </si>
  <si>
    <t>SLOVAKIA</t>
  </si>
  <si>
    <t>Slovakia(421)</t>
  </si>
  <si>
    <t>SLOVENIA</t>
  </si>
  <si>
    <t>Slovenia(386)</t>
  </si>
  <si>
    <t>SOLOMON ISLANDS</t>
  </si>
  <si>
    <t>Solomon Islands(677)</t>
  </si>
  <si>
    <t>SOMALIA</t>
  </si>
  <si>
    <t>Somalia(252)</t>
  </si>
  <si>
    <t>SOUTH AFRICA</t>
  </si>
  <si>
    <t>South Africa(27)</t>
  </si>
  <si>
    <t>SOUTH GEORGIA AND SOUTH SANDWICH ISLANDS</t>
  </si>
  <si>
    <t>South Georgia and the South Sandwich Islands(500)</t>
  </si>
  <si>
    <t>SOUTH SUDAN</t>
  </si>
  <si>
    <t>South Sudan(211)</t>
  </si>
  <si>
    <t>SOVEREIGN MILITARY ORDER OF MALTA</t>
  </si>
  <si>
    <t>Spain(34)</t>
  </si>
  <si>
    <t>SPAIN</t>
  </si>
  <si>
    <t>Spanish North Africa(34)</t>
  </si>
  <si>
    <t>SRI LANKA</t>
  </si>
  <si>
    <t>Sri Lanka(94)</t>
  </si>
  <si>
    <t>STATELESS</t>
  </si>
  <si>
    <t>State of Hawaii(1)</t>
  </si>
  <si>
    <t>SUDAN</t>
  </si>
  <si>
    <t>Sudan(249)</t>
  </si>
  <si>
    <t>SURINAME</t>
  </si>
  <si>
    <t>Suriname(597)</t>
  </si>
  <si>
    <t>SVALBARD AND JAN MAYEN ISLANDS</t>
  </si>
  <si>
    <t>Svalbard and Jan Mayen(47)</t>
  </si>
  <si>
    <t>SWEDEN</t>
  </si>
  <si>
    <t>Sweden(46)</t>
  </si>
  <si>
    <t>SWITZERLAND</t>
  </si>
  <si>
    <t>Switzerland(41)</t>
  </si>
  <si>
    <t>SYRIAN ARAB REPUBLIC</t>
  </si>
  <si>
    <t>Syrian Arab Republic(963)</t>
  </si>
  <si>
    <t>TAIWAN</t>
  </si>
  <si>
    <t>Taiwan, Province of China(886)</t>
  </si>
  <si>
    <t>TAJIKISTAN</t>
  </si>
  <si>
    <t>Tajikistan(992)</t>
  </si>
  <si>
    <t>TANZANIA</t>
  </si>
  <si>
    <t>Tanzania, United Republic of(255)</t>
  </si>
  <si>
    <t>THAILAND</t>
  </si>
  <si>
    <t>Thailand(66)</t>
  </si>
  <si>
    <t>TIBET</t>
  </si>
  <si>
    <t>Timor-Leste(670)</t>
  </si>
  <si>
    <t>TOGO</t>
  </si>
  <si>
    <t>Togo(228)</t>
  </si>
  <si>
    <t>TOKELAU</t>
  </si>
  <si>
    <t>Tokelau(690)</t>
  </si>
  <si>
    <t>TONGA</t>
  </si>
  <si>
    <t>Tonga(676)</t>
  </si>
  <si>
    <t>TRINIDAD AND TOBAGO</t>
  </si>
  <si>
    <t>Trinidad and Tobago(1)</t>
  </si>
  <si>
    <t>TUNISIA</t>
  </si>
  <si>
    <t>Tunisia(216)</t>
  </si>
  <si>
    <t>TURKEY</t>
  </si>
  <si>
    <t>Turkey(90)</t>
  </si>
  <si>
    <t>TURKMENISTAN</t>
  </si>
  <si>
    <t>Turkmenistan(993)</t>
  </si>
  <si>
    <t>TURKS AND CAICOS ISL</t>
  </si>
  <si>
    <t>Turks and Caicos Islands(1)</t>
  </si>
  <si>
    <t>TUVALU</t>
  </si>
  <si>
    <t>Tuvalu(688)</t>
  </si>
  <si>
    <t>UGANDA</t>
  </si>
  <si>
    <t>Uganda(256)</t>
  </si>
  <si>
    <t>UK BRITISH DEPENDENT TERRITORIES CITIZEN</t>
  </si>
  <si>
    <t>Ukraine(380)</t>
  </si>
  <si>
    <t>UK BRITISH NATIONAL(OVERSEES)</t>
  </si>
  <si>
    <t>United Arab Emirates(971)</t>
  </si>
  <si>
    <t>UK BRITISH OVERSEES CITIZEN</t>
  </si>
  <si>
    <t>United Kingdom(44)</t>
  </si>
  <si>
    <t>UK BRITISH PROTECTED PERSON</t>
  </si>
  <si>
    <t>United States of America(1)</t>
  </si>
  <si>
    <t>UK BRITISH SUBJECT</t>
  </si>
  <si>
    <t>Uruguay(598)</t>
  </si>
  <si>
    <t>UKRAINE</t>
  </si>
  <si>
    <t>Uzbekistan(998)</t>
  </si>
  <si>
    <t>UNITED ARAB EMIRATES</t>
  </si>
  <si>
    <t>Vanuatu(678)</t>
  </si>
  <si>
    <t>UNITED KINGDOM</t>
  </si>
  <si>
    <t>Venezuela(58)</t>
  </si>
  <si>
    <t>UNITED NATIONS ORGANIZATION</t>
  </si>
  <si>
    <t>Viet Nam(84)</t>
  </si>
  <si>
    <t>UNITED NATIONS SPECIALIZED AGENCY</t>
  </si>
  <si>
    <t>Virgin Islands, British(1)</t>
  </si>
  <si>
    <t>UNITED STATES MINOR OUTLYING ISLANDS</t>
  </si>
  <si>
    <t>Virgin Islands, U.S.(1)</t>
  </si>
  <si>
    <t>UNITED STATES OF AMERICA</t>
  </si>
  <si>
    <t>Wallis and Futuna(681)</t>
  </si>
  <si>
    <t>URUGUAY</t>
  </si>
  <si>
    <t>Western Sahara(282)</t>
  </si>
  <si>
    <t>UZBEKISTAN</t>
  </si>
  <si>
    <t>Yemen(967)</t>
  </si>
  <si>
    <t>VANUATU</t>
  </si>
  <si>
    <t>Zambia(260)</t>
  </si>
  <si>
    <t>VATICAN CITY STATE ( HOLY SEE)</t>
  </si>
  <si>
    <t>Zimbabwe(263)</t>
  </si>
  <si>
    <t>VENEZUELA</t>
  </si>
  <si>
    <t>VIETNAM</t>
  </si>
  <si>
    <t>VIRGIN ISLANDS (BRITISH)</t>
  </si>
  <si>
    <t>VIRGIN ISLANDS (US)</t>
  </si>
  <si>
    <t>WALLIS AND FUTUNA ISLANDS</t>
  </si>
  <si>
    <t>WESTERN SAHARA</t>
  </si>
  <si>
    <t>WEST</t>
  </si>
  <si>
    <t>YEMEN</t>
  </si>
  <si>
    <t>ZAMBIA</t>
  </si>
  <si>
    <t>ZIMBABWE</t>
  </si>
  <si>
    <t>District</t>
    <phoneticPr fontId="2"/>
  </si>
  <si>
    <t>ANDAMANANDNICOBARISLANDS</t>
    <phoneticPr fontId="2"/>
  </si>
  <si>
    <t>ANDHRAPRADESH</t>
    <phoneticPr fontId="2"/>
  </si>
  <si>
    <t>ARUNACHALPRADESH</t>
    <phoneticPr fontId="2"/>
  </si>
  <si>
    <t>ASSAM</t>
    <phoneticPr fontId="2"/>
  </si>
  <si>
    <t>BIHAR</t>
    <phoneticPr fontId="2"/>
  </si>
  <si>
    <t>CHANDIGARH</t>
    <phoneticPr fontId="2"/>
  </si>
  <si>
    <t>CHHATTISGARH</t>
    <phoneticPr fontId="2"/>
  </si>
  <si>
    <t>DADRANAGARHAVELI</t>
    <phoneticPr fontId="2"/>
  </si>
  <si>
    <t>DADRANAGARHAVELIANDDAMANANDDIU</t>
    <phoneticPr fontId="2"/>
  </si>
  <si>
    <t>GOA</t>
    <phoneticPr fontId="2"/>
  </si>
  <si>
    <t>GUJARAT</t>
    <phoneticPr fontId="2"/>
  </si>
  <si>
    <t>HARYANA</t>
    <phoneticPr fontId="2"/>
  </si>
  <si>
    <t>HIMACHALPRADESH</t>
    <phoneticPr fontId="2"/>
  </si>
  <si>
    <t>JAMMUANDKASHMIR</t>
    <phoneticPr fontId="2"/>
  </si>
  <si>
    <t>JHARKHAND</t>
    <phoneticPr fontId="2"/>
  </si>
  <si>
    <t>KARNATAKA</t>
    <phoneticPr fontId="2"/>
  </si>
  <si>
    <t>KERALA</t>
    <phoneticPr fontId="2"/>
  </si>
  <si>
    <t>LADAKH</t>
    <phoneticPr fontId="2"/>
  </si>
  <si>
    <t>LAKSHADWEEP</t>
    <phoneticPr fontId="2"/>
  </si>
  <si>
    <t>MADHYAPRADESH</t>
    <phoneticPr fontId="2"/>
  </si>
  <si>
    <t>MAHARASHTRA</t>
    <phoneticPr fontId="2"/>
  </si>
  <si>
    <t>MANIPUR</t>
    <phoneticPr fontId="2"/>
  </si>
  <si>
    <t>MEGHALAYA</t>
    <phoneticPr fontId="2"/>
  </si>
  <si>
    <t>MIZORAM</t>
    <phoneticPr fontId="2"/>
  </si>
  <si>
    <t>NAGALAND</t>
    <phoneticPr fontId="2"/>
  </si>
  <si>
    <t>ORISSA</t>
    <phoneticPr fontId="2"/>
  </si>
  <si>
    <t>PONDICHERRY</t>
    <phoneticPr fontId="2"/>
  </si>
  <si>
    <t>PUNJAB</t>
    <phoneticPr fontId="2"/>
  </si>
  <si>
    <t>RAJASTHAN</t>
    <phoneticPr fontId="2"/>
  </si>
  <si>
    <t>SIKKIM</t>
    <phoneticPr fontId="2"/>
  </si>
  <si>
    <t>TAMILNADU</t>
    <phoneticPr fontId="2"/>
  </si>
  <si>
    <t>TELANGANA</t>
    <phoneticPr fontId="2"/>
  </si>
  <si>
    <t>TRIPURA</t>
    <phoneticPr fontId="2"/>
  </si>
  <si>
    <t>UTTARPRADESH</t>
    <phoneticPr fontId="2"/>
  </si>
  <si>
    <t>UTTARAKHAND</t>
    <phoneticPr fontId="2"/>
  </si>
  <si>
    <t>WESTBENGAL</t>
    <phoneticPr fontId="2"/>
  </si>
  <si>
    <t>NICOBAR</t>
  </si>
  <si>
    <t>ALLURI SEETHA RAMA RAJU</t>
  </si>
  <si>
    <t>ANJAW</t>
  </si>
  <si>
    <t>BAKSA</t>
  </si>
  <si>
    <t>ARARIA</t>
    <phoneticPr fontId="2"/>
  </si>
  <si>
    <t>BALOD</t>
  </si>
  <si>
    <t>NOT KNOWN</t>
  </si>
  <si>
    <t>DAMAN</t>
  </si>
  <si>
    <t>NORTH GOA</t>
    <phoneticPr fontId="2"/>
  </si>
  <si>
    <t>AHMEDABAD</t>
  </si>
  <si>
    <t>AMBALA</t>
    <phoneticPr fontId="2"/>
  </si>
  <si>
    <t>BILASPUR</t>
  </si>
  <si>
    <t>ANANTNAG</t>
  </si>
  <si>
    <t>BOKARO</t>
  </si>
  <si>
    <t>BAGALKOT</t>
    <phoneticPr fontId="2"/>
  </si>
  <si>
    <t>ALAPPUZHA</t>
    <phoneticPr fontId="2"/>
  </si>
  <si>
    <t>KARGIL</t>
    <phoneticPr fontId="2"/>
  </si>
  <si>
    <t>KAVARATTI</t>
    <phoneticPr fontId="2"/>
  </si>
  <si>
    <t>AGAR MALWA</t>
  </si>
  <si>
    <t>AHMEDNAGAR</t>
  </si>
  <si>
    <t>BISHNUPUR</t>
    <phoneticPr fontId="2"/>
  </si>
  <si>
    <t>EASTERN WEST KHASI HILLS DISTRICT</t>
  </si>
  <si>
    <t>AIZAWL</t>
    <phoneticPr fontId="2"/>
  </si>
  <si>
    <t>DIMAPUR</t>
    <phoneticPr fontId="2"/>
  </si>
  <si>
    <t>ANGUL</t>
  </si>
  <si>
    <t>KARAIKAL</t>
    <phoneticPr fontId="2"/>
  </si>
  <si>
    <t>AMRITSAR</t>
  </si>
  <si>
    <t>AJMER</t>
  </si>
  <si>
    <t>EAST SIKKIM</t>
  </si>
  <si>
    <t>ARIYALUR</t>
  </si>
  <si>
    <t>ADLABAD</t>
  </si>
  <si>
    <t>DHALAI</t>
  </si>
  <si>
    <t>AGRA</t>
  </si>
  <si>
    <t>ALMORA</t>
  </si>
  <si>
    <t>ALIPURDUAR</t>
  </si>
  <si>
    <t>NORTH AND MIDDLE ANDAMAN</t>
    <phoneticPr fontId="2"/>
  </si>
  <si>
    <t>ANAKAPALLI</t>
  </si>
  <si>
    <t>CHANGLANG</t>
  </si>
  <si>
    <t>BARPETA</t>
  </si>
  <si>
    <t>ARWAL</t>
    <phoneticPr fontId="2"/>
  </si>
  <si>
    <t>NOT KNOWN</t>
    <phoneticPr fontId="2"/>
  </si>
  <si>
    <t>BALODABAZAR</t>
    <phoneticPr fontId="2"/>
  </si>
  <si>
    <t>DIU</t>
  </si>
  <si>
    <t>NEW DELHI</t>
    <phoneticPr fontId="2"/>
  </si>
  <si>
    <t>AMIRELI</t>
  </si>
  <si>
    <t>BHIWANI</t>
  </si>
  <si>
    <t>CHAMBA</t>
  </si>
  <si>
    <t>BANDIPORA</t>
  </si>
  <si>
    <t>CHATRA</t>
  </si>
  <si>
    <t>BANGALORE</t>
  </si>
  <si>
    <t>ERNAKULAM</t>
    <phoneticPr fontId="2"/>
  </si>
  <si>
    <t>LEH</t>
    <phoneticPr fontId="2"/>
  </si>
  <si>
    <t>ALIRAJPUR</t>
    <phoneticPr fontId="2"/>
  </si>
  <si>
    <t>AKOLA</t>
  </si>
  <si>
    <t>CHANDEL</t>
  </si>
  <si>
    <t>EAST GARO HILLS</t>
  </si>
  <si>
    <t>CHAMPHAI</t>
  </si>
  <si>
    <t>KlPHlRE</t>
    <phoneticPr fontId="2"/>
  </si>
  <si>
    <t>BALASORE</t>
  </si>
  <si>
    <t>MAHE</t>
  </si>
  <si>
    <t>BARNALA</t>
  </si>
  <si>
    <t>ALWAR</t>
    <phoneticPr fontId="2"/>
  </si>
  <si>
    <t>NORTH SIKKIM</t>
  </si>
  <si>
    <t>CHENGALPATTU</t>
  </si>
  <si>
    <t>BHADRADRI KOTHAGUDEM</t>
  </si>
  <si>
    <t>GOMATI</t>
  </si>
  <si>
    <t>ALIGARH</t>
  </si>
  <si>
    <t>BAGESHWAR</t>
  </si>
  <si>
    <t>BANKIJRA</t>
  </si>
  <si>
    <t>ANANTHAPURAMU</t>
  </si>
  <si>
    <t>DIBANG VALLEY</t>
  </si>
  <si>
    <t>BISWANATH</t>
  </si>
  <si>
    <t>AURANGABAD</t>
  </si>
  <si>
    <t>BALRAMPUR</t>
  </si>
  <si>
    <t>SOlJTH GOA</t>
    <phoneticPr fontId="2"/>
  </si>
  <si>
    <t>ANAND</t>
  </si>
  <si>
    <t>CHARKHI DADRI</t>
  </si>
  <si>
    <t>HAMIRPUR</t>
    <phoneticPr fontId="2"/>
  </si>
  <si>
    <t>BARAMULLA</t>
  </si>
  <si>
    <t>DEOGHAR</t>
  </si>
  <si>
    <t>BANGALORE RURAL</t>
  </si>
  <si>
    <t>IDUKKI</t>
    <phoneticPr fontId="2"/>
  </si>
  <si>
    <t>ANUPPUR</t>
    <phoneticPr fontId="2"/>
  </si>
  <si>
    <t>AMRAVATI</t>
  </si>
  <si>
    <t>CHURACHANDPUR</t>
  </si>
  <si>
    <t>EAST JAINTIA HILLS</t>
  </si>
  <si>
    <t>KOLASIB</t>
  </si>
  <si>
    <t>KOHIMA</t>
    <phoneticPr fontId="2"/>
  </si>
  <si>
    <t>BARGARH</t>
  </si>
  <si>
    <t>BATHINDA</t>
  </si>
  <si>
    <t>ANUPGARH</t>
    <phoneticPr fontId="2"/>
  </si>
  <si>
    <t>CHENNAI</t>
  </si>
  <si>
    <t>HYDERABAD</t>
  </si>
  <si>
    <t>KHOWAI</t>
  </si>
  <si>
    <t>ALLAHABAD</t>
    <phoneticPr fontId="2"/>
  </si>
  <si>
    <t>CHAMOLI</t>
  </si>
  <si>
    <t>BIRBHIJM</t>
  </si>
  <si>
    <t>SOUTH ANDAMAN</t>
    <phoneticPr fontId="2"/>
  </si>
  <si>
    <t>ANNAMAYYA</t>
  </si>
  <si>
    <t>EAST KAMENG</t>
  </si>
  <si>
    <t>BONGAIGAON</t>
  </si>
  <si>
    <t>BANKA</t>
  </si>
  <si>
    <t>BASTAR</t>
  </si>
  <si>
    <t>SILVASSA</t>
  </si>
  <si>
    <t>ARAVALI</t>
  </si>
  <si>
    <t>FARIDABAD</t>
  </si>
  <si>
    <t>KANGRA</t>
  </si>
  <si>
    <t>BUDGAM</t>
  </si>
  <si>
    <t>DHANBAD</t>
  </si>
  <si>
    <t>BELGAUM</t>
  </si>
  <si>
    <t>KANNUR</t>
    <phoneticPr fontId="2"/>
  </si>
  <si>
    <t>ASHOKNAGAR</t>
  </si>
  <si>
    <t>IMPHAL EAST</t>
    <phoneticPr fontId="2"/>
  </si>
  <si>
    <t>EAST KHASI HILLS</t>
  </si>
  <si>
    <t>LAWNGTLAI</t>
    <phoneticPr fontId="2"/>
  </si>
  <si>
    <t>LONGLENG</t>
  </si>
  <si>
    <t>BHADRAK</t>
  </si>
  <si>
    <t>FARIDKOT</t>
  </si>
  <si>
    <t>BALOTRA</t>
  </si>
  <si>
    <t>PAKYONG</t>
    <phoneticPr fontId="2"/>
  </si>
  <si>
    <t>COMBATORE</t>
  </si>
  <si>
    <t>JAGITIAL</t>
  </si>
  <si>
    <t>NORTH TRIPURA</t>
  </si>
  <si>
    <t>AMBEDKAR NAGAR</t>
  </si>
  <si>
    <t>CHAMPAWAT</t>
    <phoneticPr fontId="2"/>
  </si>
  <si>
    <t>DARJILING</t>
  </si>
  <si>
    <t>BAPATLA</t>
  </si>
  <si>
    <t>EAST SIANG</t>
  </si>
  <si>
    <t>CACHAR</t>
  </si>
  <si>
    <t>BEGUSARAI</t>
  </si>
  <si>
    <t>BEMETARA</t>
  </si>
  <si>
    <t>BANASKANTHA</t>
  </si>
  <si>
    <t>FATEHABAD</t>
  </si>
  <si>
    <t>KINNAUR</t>
    <phoneticPr fontId="2"/>
  </si>
  <si>
    <t>DODA</t>
  </si>
  <si>
    <t>DUMIKA</t>
  </si>
  <si>
    <t>BELLARY</t>
  </si>
  <si>
    <t>KASARGOD</t>
  </si>
  <si>
    <t>BALAGHAT</t>
  </si>
  <si>
    <t>BEED</t>
  </si>
  <si>
    <t>IMPHAL WEST</t>
    <phoneticPr fontId="2"/>
  </si>
  <si>
    <t>NORTH GARO HILLS</t>
  </si>
  <si>
    <t>LUNGLEI</t>
  </si>
  <si>
    <t>MOKOKCHlJNG</t>
  </si>
  <si>
    <t>BOLANGIR</t>
  </si>
  <si>
    <t>YANAMI</t>
  </si>
  <si>
    <t>FATEHGARH SAHIB</t>
  </si>
  <si>
    <t>BANSWARA</t>
    <phoneticPr fontId="2"/>
  </si>
  <si>
    <t>SORENG</t>
  </si>
  <si>
    <t>CUDDALORE</t>
  </si>
  <si>
    <t>JAYASHANKAR BHUPALAPALLY</t>
  </si>
  <si>
    <t>AMETHI</t>
  </si>
  <si>
    <t>DEHRADUN</t>
  </si>
  <si>
    <t>EAST BURDVVAN</t>
  </si>
  <si>
    <t>CHITTOOR</t>
  </si>
  <si>
    <t>KAMLE</t>
  </si>
  <si>
    <t>CHARADEO</t>
  </si>
  <si>
    <t>BHAGALPUR</t>
  </si>
  <si>
    <t>BIJAPUR</t>
    <phoneticPr fontId="2"/>
  </si>
  <si>
    <t>BHARUCH</t>
  </si>
  <si>
    <t>GURGAON</t>
    <phoneticPr fontId="2"/>
  </si>
  <si>
    <t>KULLU</t>
    <phoneticPr fontId="2"/>
  </si>
  <si>
    <t>GANDERBAL</t>
  </si>
  <si>
    <t>EAST SINGHBHUM</t>
    <phoneticPr fontId="2"/>
  </si>
  <si>
    <t>BIDAR</t>
  </si>
  <si>
    <t>KOLLAM</t>
  </si>
  <si>
    <t>BARWANI</t>
  </si>
  <si>
    <t>BHANDARA</t>
  </si>
  <si>
    <t>JIRIBAM</t>
  </si>
  <si>
    <t>MAMIT</t>
  </si>
  <si>
    <t>MON</t>
    <phoneticPr fontId="2"/>
  </si>
  <si>
    <t>BOUDH</t>
  </si>
  <si>
    <t>FAZILKA</t>
    <phoneticPr fontId="2"/>
  </si>
  <si>
    <t>BARAN</t>
  </si>
  <si>
    <t>SOUTH SIKKIM</t>
  </si>
  <si>
    <t>DHARMAPURI</t>
  </si>
  <si>
    <t>JOGULAMBA GADWAL</t>
  </si>
  <si>
    <t>SEPAHIJALA</t>
    <phoneticPr fontId="2"/>
  </si>
  <si>
    <t>AURAIYA</t>
  </si>
  <si>
    <t>HARIDWAR</t>
    <phoneticPr fontId="2"/>
  </si>
  <si>
    <t>EAST MIDNAPORE</t>
  </si>
  <si>
    <t>EAST GODAVARI</t>
  </si>
  <si>
    <t>KRA DAADI</t>
    <phoneticPr fontId="2"/>
  </si>
  <si>
    <t>CHIRANG</t>
  </si>
  <si>
    <t>BHOJPUR</t>
  </si>
  <si>
    <t>BHAVNAGAR</t>
  </si>
  <si>
    <t>HISAR</t>
  </si>
  <si>
    <t>LAHAULAND SPITI</t>
  </si>
  <si>
    <t>JAMMU</t>
  </si>
  <si>
    <t>GARHWA</t>
    <phoneticPr fontId="2"/>
  </si>
  <si>
    <t>BIJAPUR</t>
  </si>
  <si>
    <t>KOTTAYAM</t>
  </si>
  <si>
    <t>BETIJL</t>
  </si>
  <si>
    <t>BULDHANA</t>
    <phoneticPr fontId="2"/>
  </si>
  <si>
    <t>KAKCHING</t>
  </si>
  <si>
    <t>RIBHOI</t>
    <phoneticPr fontId="2"/>
  </si>
  <si>
    <t>NOKLAK</t>
    <phoneticPr fontId="2"/>
  </si>
  <si>
    <t>CUTTACK</t>
  </si>
  <si>
    <t>FIROZPUR</t>
    <phoneticPr fontId="2"/>
  </si>
  <si>
    <t>BARMER</t>
  </si>
  <si>
    <t>WEST SIKKIM</t>
  </si>
  <si>
    <t>DINDIGUL</t>
  </si>
  <si>
    <t>KAMAREDDY</t>
  </si>
  <si>
    <t>SOUTH TRIPURA</t>
  </si>
  <si>
    <t>AZAMGARH</t>
  </si>
  <si>
    <t>NAINITAL</t>
  </si>
  <si>
    <t>HAWRAH</t>
    <phoneticPr fontId="2"/>
  </si>
  <si>
    <t>ELURU</t>
  </si>
  <si>
    <t>KURUNG KUMEY</t>
  </si>
  <si>
    <t>DARRANG</t>
  </si>
  <si>
    <t>BUXAR</t>
    <phoneticPr fontId="2"/>
  </si>
  <si>
    <t>DANTEWADA</t>
    <phoneticPr fontId="2"/>
  </si>
  <si>
    <t>BOTAD</t>
  </si>
  <si>
    <t>JHAJJAR</t>
  </si>
  <si>
    <t>MANDI</t>
  </si>
  <si>
    <t>KATHUA</t>
  </si>
  <si>
    <t>GIRIDIH</t>
  </si>
  <si>
    <t>CHAMRAJNAGAR</t>
  </si>
  <si>
    <t>KOZHIKODE</t>
  </si>
  <si>
    <t>BHIND</t>
  </si>
  <si>
    <t>CHANDRAPUR</t>
  </si>
  <si>
    <t>KAMJONG</t>
    <phoneticPr fontId="2"/>
  </si>
  <si>
    <t>SOUTH GARO HILLS</t>
    <phoneticPr fontId="2"/>
  </si>
  <si>
    <t>SAIHA</t>
  </si>
  <si>
    <t>DEOGARH</t>
  </si>
  <si>
    <t>GURDASPUR</t>
  </si>
  <si>
    <t>BEAWAR</t>
    <phoneticPr fontId="2"/>
  </si>
  <si>
    <t>ERODE</t>
  </si>
  <si>
    <t>KARIM NAGAR</t>
  </si>
  <si>
    <t>UNAKOTI</t>
  </si>
  <si>
    <t>BADAUN</t>
  </si>
  <si>
    <t>HOOGHLY</t>
  </si>
  <si>
    <t>GUNTUR</t>
  </si>
  <si>
    <t>LEPA-RADA</t>
  </si>
  <si>
    <t>DHEMAJI</t>
  </si>
  <si>
    <t>DARBHANGA</t>
  </si>
  <si>
    <t>DHAMTARI</t>
  </si>
  <si>
    <t>CHHOTA UDEPUR</t>
    <phoneticPr fontId="2"/>
  </si>
  <si>
    <t>JIND</t>
  </si>
  <si>
    <t>KISHTWAR</t>
    <phoneticPr fontId="2"/>
  </si>
  <si>
    <t>GODDA</t>
  </si>
  <si>
    <t>CHICKMAGALUR</t>
  </si>
  <si>
    <t>MALAPPURAM</t>
    <phoneticPr fontId="2"/>
  </si>
  <si>
    <t>BHOPAL</t>
  </si>
  <si>
    <t>DHULE</t>
  </si>
  <si>
    <t>KANGPOKPI</t>
  </si>
  <si>
    <t>SOUTH WEST GARO HILLS</t>
  </si>
  <si>
    <t>SERCHHIP</t>
  </si>
  <si>
    <t>PEREN</t>
  </si>
  <si>
    <t>DHENKANAL</t>
    <phoneticPr fontId="2"/>
  </si>
  <si>
    <t>HOSHIARPUR</t>
    <phoneticPr fontId="2"/>
  </si>
  <si>
    <t>BHARATPUR</t>
  </si>
  <si>
    <t>KALLAKURICHI</t>
  </si>
  <si>
    <t>KHAMMAM</t>
  </si>
  <si>
    <t>WEST TRIPURA</t>
    <phoneticPr fontId="2"/>
  </si>
  <si>
    <t>BAGHPAT</t>
  </si>
  <si>
    <t>PAURI GARHWAL</t>
    <phoneticPr fontId="2"/>
  </si>
  <si>
    <t>JALPAIGURI</t>
  </si>
  <si>
    <t>KONASEEMA</t>
  </si>
  <si>
    <t>LOHIT</t>
  </si>
  <si>
    <t>DHUBRI</t>
  </si>
  <si>
    <t>EAST CHAMPARAN</t>
  </si>
  <si>
    <t>DURG</t>
  </si>
  <si>
    <t>DAHOD</t>
  </si>
  <si>
    <t>KAITHAL</t>
  </si>
  <si>
    <t>SHIMLA</t>
  </si>
  <si>
    <t>KULGAM</t>
  </si>
  <si>
    <t>GUMLA</t>
    <phoneticPr fontId="2"/>
  </si>
  <si>
    <t>CHIKKABALLAPURA</t>
  </si>
  <si>
    <t>BURHANPUR</t>
  </si>
  <si>
    <t>GADCHIROLI</t>
  </si>
  <si>
    <t>NONEY</t>
  </si>
  <si>
    <t>SOUTH WEST KHASI HILLS</t>
  </si>
  <si>
    <t>PHEK</t>
  </si>
  <si>
    <t>GAJAPATI</t>
    <phoneticPr fontId="2"/>
  </si>
  <si>
    <t>JALANDHAR</t>
  </si>
  <si>
    <t>BHILWARA</t>
    <phoneticPr fontId="2"/>
  </si>
  <si>
    <t>KANCHEEPURAM</t>
    <phoneticPr fontId="2"/>
  </si>
  <si>
    <t>KUMIJRAMBHEEM ASIFABAD</t>
  </si>
  <si>
    <t>BAHRAICH</t>
  </si>
  <si>
    <t>PITHORAGARH</t>
  </si>
  <si>
    <t>JHARGRAM</t>
  </si>
  <si>
    <t>KRISHNA</t>
  </si>
  <si>
    <t>LONGDING</t>
  </si>
  <si>
    <t>DIBRUGARH</t>
  </si>
  <si>
    <t>GAYA</t>
  </si>
  <si>
    <t>GARIABAND</t>
  </si>
  <si>
    <t>DEVBHUMI DWARKA</t>
    <phoneticPr fontId="2"/>
  </si>
  <si>
    <t>KARNAL</t>
  </si>
  <si>
    <t>SIRMAUR</t>
  </si>
  <si>
    <t>KUPWADA</t>
  </si>
  <si>
    <t>HAZARIBAG</t>
  </si>
  <si>
    <t>CHITRADURGA</t>
  </si>
  <si>
    <t>PALAKKAD</t>
  </si>
  <si>
    <t>CHHATARPIJR</t>
  </si>
  <si>
    <t>GONDA</t>
  </si>
  <si>
    <t>WEST GARO HILLS</t>
  </si>
  <si>
    <t>SHAMATOR</t>
  </si>
  <si>
    <t>GANJAM</t>
    <phoneticPr fontId="2"/>
  </si>
  <si>
    <t>KAPURTHALA</t>
  </si>
  <si>
    <t>BIKANER</t>
  </si>
  <si>
    <t>KANNIYAKUMARI</t>
  </si>
  <si>
    <t>MAHABUBABAD</t>
  </si>
  <si>
    <t>BALLIA</t>
    <phoneticPr fontId="2"/>
  </si>
  <si>
    <t>RUDRAPRAYAG</t>
    <phoneticPr fontId="2"/>
  </si>
  <si>
    <t>KALIMPONG</t>
    <phoneticPr fontId="2"/>
  </si>
  <si>
    <t>KURNOOL</t>
  </si>
  <si>
    <t>LOWER DIBANG VALLEY</t>
  </si>
  <si>
    <t>DIMA HASAO</t>
  </si>
  <si>
    <t>GOPALGANJ</t>
  </si>
  <si>
    <t>GAIJRELLA PENDRA MARWAHI</t>
    <phoneticPr fontId="2"/>
  </si>
  <si>
    <t>GANDHINAGAR</t>
  </si>
  <si>
    <t>KURUKSHETRA</t>
  </si>
  <si>
    <t>SOLAN</t>
  </si>
  <si>
    <t>JAMISHEDPUR</t>
  </si>
  <si>
    <t>DAVANGERE</t>
  </si>
  <si>
    <t>PATHANAMTHITTA</t>
    <phoneticPr fontId="2"/>
  </si>
  <si>
    <t>CHHINDWARA</t>
    <phoneticPr fontId="2"/>
  </si>
  <si>
    <t>HINGOLI</t>
  </si>
  <si>
    <t>PHERZAWL</t>
  </si>
  <si>
    <t>WEST JAINTIA HILLS</t>
  </si>
  <si>
    <t>TSEMINYUJ</t>
    <phoneticPr fontId="2"/>
  </si>
  <si>
    <t>JAGATSINGHAPUR</t>
  </si>
  <si>
    <t>LUDHIANA</t>
  </si>
  <si>
    <t>BUNDI</t>
  </si>
  <si>
    <t>KARUR</t>
    <phoneticPr fontId="2"/>
  </si>
  <si>
    <t>MAHBUBNAGAR</t>
  </si>
  <si>
    <t>TEHRI GARHWAL</t>
  </si>
  <si>
    <t>KOCH BIHAR</t>
  </si>
  <si>
    <t>NANDYAL</t>
  </si>
  <si>
    <t>LOWER SIANG</t>
  </si>
  <si>
    <t>GOALPARA</t>
  </si>
  <si>
    <t>JAMUI</t>
    <phoneticPr fontId="2"/>
  </si>
  <si>
    <t>JANJGIR-CHAMPA</t>
  </si>
  <si>
    <t>GIR SOMNATH</t>
  </si>
  <si>
    <t>MAHENDRAGARH</t>
  </si>
  <si>
    <t>UNA</t>
  </si>
  <si>
    <t>POONCH</t>
  </si>
  <si>
    <t>JAMTARA</t>
  </si>
  <si>
    <t>DHARWAD</t>
    <phoneticPr fontId="2"/>
  </si>
  <si>
    <t>THIRUVANANTHAPURAM</t>
    <phoneticPr fontId="2"/>
  </si>
  <si>
    <t>DAMOH</t>
  </si>
  <si>
    <t>JALGAON</t>
  </si>
  <si>
    <t>SENAPATI</t>
  </si>
  <si>
    <t>WEST KHASI HILLS</t>
  </si>
  <si>
    <t>TUENSANG</t>
    <phoneticPr fontId="2"/>
  </si>
  <si>
    <t>JAJAPUR</t>
  </si>
  <si>
    <t>MALERKOTLA</t>
  </si>
  <si>
    <t>CHITTORGARH</t>
  </si>
  <si>
    <t>KRISHNAGIRI</t>
  </si>
  <si>
    <t>MEDAK</t>
  </si>
  <si>
    <t>BANDA</t>
  </si>
  <si>
    <t>UDHAM SINGH NAGAR</t>
    <phoneticPr fontId="2"/>
  </si>
  <si>
    <t>KOLKATA</t>
  </si>
  <si>
    <t>LOWER SUBANSIRI</t>
  </si>
  <si>
    <t>GOLAGHAT</t>
  </si>
  <si>
    <t>JEHANABAD</t>
  </si>
  <si>
    <t>JASHPUR</t>
  </si>
  <si>
    <t>JAMINAGAR</t>
  </si>
  <si>
    <t>MEWAT</t>
    <phoneticPr fontId="2"/>
  </si>
  <si>
    <t>PULWAMA</t>
  </si>
  <si>
    <t>KHUNTI</t>
  </si>
  <si>
    <t>GADAG</t>
  </si>
  <si>
    <t>THRISSUR</t>
  </si>
  <si>
    <t>DATIA</t>
    <phoneticPr fontId="2"/>
  </si>
  <si>
    <t>JALNA</t>
    <phoneticPr fontId="2"/>
  </si>
  <si>
    <t>TAMENGLONG</t>
  </si>
  <si>
    <t>WOKHA</t>
    <phoneticPr fontId="2"/>
  </si>
  <si>
    <t>JHARSUGUDA</t>
  </si>
  <si>
    <t>MANSA</t>
  </si>
  <si>
    <t>CHURU</t>
    <phoneticPr fontId="2"/>
  </si>
  <si>
    <t>MADURAI</t>
  </si>
  <si>
    <t>MULUGU</t>
    <phoneticPr fontId="2"/>
  </si>
  <si>
    <t>BARABANKI</t>
  </si>
  <si>
    <t>UTTARKASHI</t>
  </si>
  <si>
    <t>MALDA</t>
  </si>
  <si>
    <t>NTR</t>
  </si>
  <si>
    <t>NAMSAI</t>
  </si>
  <si>
    <t>HAILAKANDI</t>
  </si>
  <si>
    <t>KAIMUR</t>
    <phoneticPr fontId="2"/>
  </si>
  <si>
    <t>KABIRDHAM</t>
  </si>
  <si>
    <t>JUNAGADH</t>
  </si>
  <si>
    <t>RAJAURI</t>
    <phoneticPr fontId="2"/>
  </si>
  <si>
    <t>KODERMA</t>
  </si>
  <si>
    <t>GULBARGA</t>
  </si>
  <si>
    <t>WAYANAD</t>
    <phoneticPr fontId="2"/>
  </si>
  <si>
    <t>DEWAS</t>
  </si>
  <si>
    <t>KOLHAPUR</t>
  </si>
  <si>
    <t>TENGNOUPAL</t>
  </si>
  <si>
    <t>ZUNHEBOTO</t>
    <phoneticPr fontId="2"/>
  </si>
  <si>
    <t>KALAHANDI</t>
  </si>
  <si>
    <t>MOGA</t>
  </si>
  <si>
    <t>DAUSA</t>
    <phoneticPr fontId="2"/>
  </si>
  <si>
    <t>MYLADUTHURAI</t>
  </si>
  <si>
    <t>NAGARKURNOOL</t>
  </si>
  <si>
    <t>BAREILLY</t>
  </si>
  <si>
    <t>MURSHIDABAD</t>
  </si>
  <si>
    <t>PALNADU</t>
  </si>
  <si>
    <t>HOJAI</t>
  </si>
  <si>
    <t>KATIHAR</t>
    <phoneticPr fontId="2"/>
  </si>
  <si>
    <t>KANKER</t>
  </si>
  <si>
    <t>KHEDA</t>
  </si>
  <si>
    <t>PALWAL</t>
    <phoneticPr fontId="2"/>
  </si>
  <si>
    <t>RAMBAN</t>
    <phoneticPr fontId="2"/>
  </si>
  <si>
    <t>LATEHAR</t>
  </si>
  <si>
    <t>HASSAN</t>
  </si>
  <si>
    <t>DHAR</t>
  </si>
  <si>
    <t>LATUR</t>
    <phoneticPr fontId="2"/>
  </si>
  <si>
    <t>THOUBAL</t>
  </si>
  <si>
    <t>KANDHAMAL</t>
  </si>
  <si>
    <t>MUKTSAR</t>
  </si>
  <si>
    <t>DEEG</t>
  </si>
  <si>
    <t>NAGAPATTINAM</t>
  </si>
  <si>
    <t>NALGONDA</t>
  </si>
  <si>
    <t>BASTI</t>
  </si>
  <si>
    <t>NADIA</t>
    <phoneticPr fontId="2"/>
  </si>
  <si>
    <t>PARVATHIPURAM MANYAM</t>
  </si>
  <si>
    <t>PAKKE KESIANG</t>
  </si>
  <si>
    <t>JORHAT</t>
  </si>
  <si>
    <t>KHAGARIA</t>
  </si>
  <si>
    <t>KONDAGAON</t>
  </si>
  <si>
    <t>KUTCH</t>
  </si>
  <si>
    <t>PANCHKULA</t>
  </si>
  <si>
    <t>REASI</t>
    <phoneticPr fontId="2"/>
  </si>
  <si>
    <t>LOHARDAGA</t>
  </si>
  <si>
    <t>HAVERI</t>
    <phoneticPr fontId="2"/>
  </si>
  <si>
    <t>DINDORI</t>
  </si>
  <si>
    <t>MUMBAI</t>
  </si>
  <si>
    <t>UKHRUL</t>
  </si>
  <si>
    <t>KEN DRAPARA</t>
  </si>
  <si>
    <t>DHOLPUR</t>
    <phoneticPr fontId="2"/>
  </si>
  <si>
    <t>NAMAKKAL</t>
  </si>
  <si>
    <t>NARAYANPET</t>
    <phoneticPr fontId="2"/>
  </si>
  <si>
    <t>BIJNOR</t>
  </si>
  <si>
    <t>NORTH 24 PARGANAS</t>
  </si>
  <si>
    <t>PRAKASAM</t>
  </si>
  <si>
    <t>PAPUM PARE</t>
  </si>
  <si>
    <t>KAMIRUP METROPOLITAN</t>
  </si>
  <si>
    <t>KISHANGANJ</t>
  </si>
  <si>
    <t>KORBA</t>
  </si>
  <si>
    <t>MAHESANA</t>
  </si>
  <si>
    <t>PANIPAT</t>
  </si>
  <si>
    <t>SAMBA</t>
  </si>
  <si>
    <t>KOLAR</t>
  </si>
  <si>
    <t>GUNA</t>
  </si>
  <si>
    <t>NAGPUR</t>
  </si>
  <si>
    <t>KEONJHAR</t>
  </si>
  <si>
    <t>PATHANKOT</t>
  </si>
  <si>
    <t>DIDWANA-KUCHAMAN</t>
    <phoneticPr fontId="2"/>
  </si>
  <si>
    <t>NIRMAL</t>
  </si>
  <si>
    <t>BULANDSHAHR</t>
  </si>
  <si>
    <t>NORTH DINAJPUR</t>
    <phoneticPr fontId="2"/>
  </si>
  <si>
    <t>SPS NELLORE</t>
  </si>
  <si>
    <t>SHI-YOMI</t>
  </si>
  <si>
    <t>KAMIRUP RURAL</t>
  </si>
  <si>
    <t>LAKHISARAI</t>
  </si>
  <si>
    <t>KORIYA</t>
  </si>
  <si>
    <t>MAHISAGAR</t>
  </si>
  <si>
    <t>REWARI</t>
    <phoneticPr fontId="2"/>
  </si>
  <si>
    <t>SHOPIAN</t>
    <phoneticPr fontId="2"/>
  </si>
  <si>
    <t>PAKUR</t>
    <phoneticPr fontId="2"/>
  </si>
  <si>
    <t>KOPPAL</t>
  </si>
  <si>
    <t>GWALIOR</t>
    <phoneticPr fontId="2"/>
  </si>
  <si>
    <t>NANDED</t>
  </si>
  <si>
    <t>KHORDHA</t>
  </si>
  <si>
    <t>PATIALA</t>
    <phoneticPr fontId="2"/>
  </si>
  <si>
    <t>DUDU</t>
    <phoneticPr fontId="2"/>
  </si>
  <si>
    <t>PERAMBALUR</t>
    <phoneticPr fontId="2"/>
  </si>
  <si>
    <t>NIZAMABAD</t>
  </si>
  <si>
    <t>CHANDAULI</t>
  </si>
  <si>
    <t>SRIKAKULAM</t>
  </si>
  <si>
    <t>SIANG</t>
  </si>
  <si>
    <t>KARBI ANGLONG</t>
  </si>
  <si>
    <t>MADHUBANI</t>
  </si>
  <si>
    <t>MAHASAMUND</t>
  </si>
  <si>
    <t>MORBI</t>
  </si>
  <si>
    <t>ROHTAK</t>
  </si>
  <si>
    <t>SRINAGAR</t>
    <phoneticPr fontId="2"/>
  </si>
  <si>
    <t>PALAMU</t>
  </si>
  <si>
    <t>MANDYA</t>
  </si>
  <si>
    <t>HARDA</t>
  </si>
  <si>
    <t>NANDURBAR</t>
  </si>
  <si>
    <t>KORAPUT</t>
  </si>
  <si>
    <t>RUPNAGAR</t>
  </si>
  <si>
    <t>DUNGARPUR</t>
  </si>
  <si>
    <t>PUDUKKOTTAI</t>
    <phoneticPr fontId="2"/>
  </si>
  <si>
    <t>CHITRAKOOT</t>
  </si>
  <si>
    <t>PURBABARDHAMAN</t>
  </si>
  <si>
    <t>SRI SATYA SAL</t>
  </si>
  <si>
    <t>TAWANG</t>
  </si>
  <si>
    <t>KARIMGANJ</t>
  </si>
  <si>
    <t>MUNGER</t>
  </si>
  <si>
    <t>MUNGELI</t>
  </si>
  <si>
    <t>NARMADA</t>
  </si>
  <si>
    <t>SIRSA</t>
    <phoneticPr fontId="2"/>
  </si>
  <si>
    <t>UDHAMPUR</t>
    <phoneticPr fontId="2"/>
  </si>
  <si>
    <t>RAMGARH</t>
  </si>
  <si>
    <t>MYSORE</t>
  </si>
  <si>
    <t>HOSHANGABAD</t>
  </si>
  <si>
    <t>NASHIK</t>
    <phoneticPr fontId="2"/>
  </si>
  <si>
    <t>MALKANGIRI</t>
  </si>
  <si>
    <t>SANGRUR</t>
    <phoneticPr fontId="2"/>
  </si>
  <si>
    <t>GANGANAGAR</t>
  </si>
  <si>
    <t>RAMANATHAPURAM</t>
  </si>
  <si>
    <t>PEDDAPALLI</t>
  </si>
  <si>
    <t>DEORIA</t>
  </si>
  <si>
    <t>PURULIYA</t>
  </si>
  <si>
    <t>THIRUPATHI</t>
  </si>
  <si>
    <t>TRAP</t>
  </si>
  <si>
    <t>KOKRAJHAR</t>
  </si>
  <si>
    <t>MUZAF FARPUR</t>
  </si>
  <si>
    <t>NARAYANFIJR</t>
  </si>
  <si>
    <t>NAVSARI</t>
  </si>
  <si>
    <t>SONIPAT</t>
    <phoneticPr fontId="2"/>
  </si>
  <si>
    <t>RANCHI</t>
  </si>
  <si>
    <t>NORTH KANNADA</t>
  </si>
  <si>
    <t>INDORE</t>
  </si>
  <si>
    <t>MAYURBHANJ</t>
  </si>
  <si>
    <t>SAS NAGAR MOHALI</t>
    <phoneticPr fontId="2"/>
  </si>
  <si>
    <t>GANGAPUR CITY</t>
    <phoneticPr fontId="2"/>
  </si>
  <si>
    <t>RANIPET</t>
  </si>
  <si>
    <t>RAJANNA SIRCILLA</t>
  </si>
  <si>
    <t>ETAH</t>
    <phoneticPr fontId="2"/>
  </si>
  <si>
    <t>SOUTH 24 PARGANAS</t>
  </si>
  <si>
    <t>VISAKHAPATNAM</t>
  </si>
  <si>
    <t>UPPER SIANG</t>
  </si>
  <si>
    <t>LAKHIMPUR</t>
    <phoneticPr fontId="2"/>
  </si>
  <si>
    <t>NALANDA</t>
  </si>
  <si>
    <t>YAMUNANAGAR</t>
    <phoneticPr fontId="2"/>
  </si>
  <si>
    <t>SAHIBGANJ</t>
  </si>
  <si>
    <t>JABALPUR</t>
  </si>
  <si>
    <t>OSMANABAD</t>
  </si>
  <si>
    <t>NABARANGAPUR</t>
  </si>
  <si>
    <t>SBS NAGAR NAWANSHAR</t>
  </si>
  <si>
    <t>HANUMANGARH</t>
  </si>
  <si>
    <t>SALEM</t>
  </si>
  <si>
    <t>RANGAREDDI</t>
  </si>
  <si>
    <t>ETAWAH</t>
    <phoneticPr fontId="2"/>
  </si>
  <si>
    <t>SOUTH DINAJPUR</t>
    <phoneticPr fontId="2"/>
  </si>
  <si>
    <t>VIZIANAGARAM</t>
  </si>
  <si>
    <t>UPPER SUBANSIRI</t>
  </si>
  <si>
    <t>MAJUI</t>
  </si>
  <si>
    <t>NAWADA</t>
    <phoneticPr fontId="2"/>
  </si>
  <si>
    <t>RAIGARH</t>
  </si>
  <si>
    <t>PANCH MAHALS</t>
  </si>
  <si>
    <t>SERAIKELA</t>
  </si>
  <si>
    <t>RAICHUR</t>
  </si>
  <si>
    <t>JHABUA</t>
    <phoneticPr fontId="2"/>
  </si>
  <si>
    <t>PALGHAR</t>
    <phoneticPr fontId="2"/>
  </si>
  <si>
    <t>NAYAGARH</t>
    <phoneticPr fontId="2"/>
  </si>
  <si>
    <t>SRI MUKTSAR SAHIB</t>
  </si>
  <si>
    <t>JAIPUR</t>
    <phoneticPr fontId="2"/>
  </si>
  <si>
    <t>SIVAGANGA</t>
  </si>
  <si>
    <t>SANGAREDDY</t>
  </si>
  <si>
    <t>FAIZABAD</t>
  </si>
  <si>
    <t>SUNDARBAN</t>
  </si>
  <si>
    <t>WEST GODAVARI</t>
  </si>
  <si>
    <t>WEST KAMENG</t>
  </si>
  <si>
    <t>MARIGAON</t>
  </si>
  <si>
    <t>RAIPUR</t>
  </si>
  <si>
    <t>PATAN</t>
    <phoneticPr fontId="2"/>
  </si>
  <si>
    <t>SIMIDEGA</t>
  </si>
  <si>
    <t>RAMANAGARA</t>
  </si>
  <si>
    <t>KATNI</t>
    <phoneticPr fontId="2"/>
  </si>
  <si>
    <t>PARBHANI</t>
  </si>
  <si>
    <t>TARANTARAN</t>
  </si>
  <si>
    <t>JAISALMER</t>
  </si>
  <si>
    <t>TENKASI</t>
  </si>
  <si>
    <t>SIDDIPET</t>
  </si>
  <si>
    <t>FARRUKHABAD</t>
    <phoneticPr fontId="2"/>
  </si>
  <si>
    <t>WEST BURDWAN</t>
  </si>
  <si>
    <t>YSR DISTRICT KADAPA</t>
  </si>
  <si>
    <t>WEST SIANG</t>
  </si>
  <si>
    <t>MORIGAON</t>
  </si>
  <si>
    <t>PATNA</t>
  </si>
  <si>
    <t>RAJNANDGAON</t>
  </si>
  <si>
    <t>PORBANDAR</t>
  </si>
  <si>
    <t>WEST SINGHBHUM</t>
  </si>
  <si>
    <t>SHIMOGA</t>
  </si>
  <si>
    <t>KHANDWA</t>
    <phoneticPr fontId="2"/>
  </si>
  <si>
    <t>PUNE</t>
    <phoneticPr fontId="2"/>
  </si>
  <si>
    <t>NUAPADA</t>
  </si>
  <si>
    <t>JALOR</t>
  </si>
  <si>
    <t>THANJAVUR</t>
  </si>
  <si>
    <t>SURYAPET</t>
    <phoneticPr fontId="2"/>
  </si>
  <si>
    <t>FATEHPUR</t>
  </si>
  <si>
    <t>WEST MIDNAPORE</t>
  </si>
  <si>
    <t>NAGAON</t>
  </si>
  <si>
    <t>PURNIA</t>
  </si>
  <si>
    <t>SUKMA</t>
  </si>
  <si>
    <t>RAJKOT</t>
  </si>
  <si>
    <t>SOUTH KANNADA</t>
  </si>
  <si>
    <t>KHARGONE</t>
  </si>
  <si>
    <t>PURI</t>
  </si>
  <si>
    <t>JHALAWAR</t>
    <phoneticPr fontId="2"/>
  </si>
  <si>
    <t>THENI</t>
    <phoneticPr fontId="2"/>
  </si>
  <si>
    <t>VIKARABAD</t>
  </si>
  <si>
    <t>FIROZABAD</t>
  </si>
  <si>
    <t>NALBARI</t>
  </si>
  <si>
    <t>ROHTAS</t>
  </si>
  <si>
    <t>SURAJPUR</t>
  </si>
  <si>
    <t>SABAR KANTHA</t>
    <phoneticPr fontId="2"/>
  </si>
  <si>
    <t>TUMIKUR</t>
  </si>
  <si>
    <t>MANDLA</t>
  </si>
  <si>
    <t>RATNAGIRI</t>
  </si>
  <si>
    <t>RAYAGADA</t>
  </si>
  <si>
    <t>JHUNJHUNU</t>
    <phoneticPr fontId="2"/>
  </si>
  <si>
    <t>THE NILGIRIS</t>
    <phoneticPr fontId="2"/>
  </si>
  <si>
    <t>WANAPARTHY</t>
    <phoneticPr fontId="2"/>
  </si>
  <si>
    <t>GAUTAM BUDDHA NAGAR</t>
    <phoneticPr fontId="2"/>
  </si>
  <si>
    <t>SAHARSA</t>
  </si>
  <si>
    <t>SURGUJA</t>
    <phoneticPr fontId="2"/>
  </si>
  <si>
    <t>SURAT</t>
  </si>
  <si>
    <t>UDIJPI</t>
  </si>
  <si>
    <t>MANDSAUR</t>
  </si>
  <si>
    <t>SANGLI</t>
    <phoneticPr fontId="2"/>
  </si>
  <si>
    <t>SAMBALPUR</t>
  </si>
  <si>
    <t>JODHPUR</t>
  </si>
  <si>
    <t>THIRUVALLUR</t>
  </si>
  <si>
    <t>WARANGAL</t>
  </si>
  <si>
    <t>GHAZIABAD</t>
  </si>
  <si>
    <t>SIVASAGAR</t>
  </si>
  <si>
    <t>SAMASTIPUR</t>
  </si>
  <si>
    <t>SURENDRANAGAR</t>
  </si>
  <si>
    <t>VIJAYANAGARA</t>
  </si>
  <si>
    <t>MORENA</t>
  </si>
  <si>
    <t>SATARA</t>
  </si>
  <si>
    <t>SONAPUR</t>
  </si>
  <si>
    <t>KARAULI</t>
    <phoneticPr fontId="2"/>
  </si>
  <si>
    <t>THIRUVARUR</t>
    <phoneticPr fontId="2"/>
  </si>
  <si>
    <t>GHAZIPUR</t>
  </si>
  <si>
    <t>SONITPUR</t>
  </si>
  <si>
    <t>SARAN</t>
  </si>
  <si>
    <t>TAPI</t>
    <phoneticPr fontId="2"/>
  </si>
  <si>
    <t>YADGIRI</t>
  </si>
  <si>
    <t>NARSINGHPUR</t>
    <phoneticPr fontId="2"/>
  </si>
  <si>
    <t>SINDHUDIJRG</t>
  </si>
  <si>
    <t>SUNDERGARH</t>
  </si>
  <si>
    <t>KEKRI</t>
  </si>
  <si>
    <t>THOOTHUKKUDI</t>
  </si>
  <si>
    <t>SOUTH</t>
  </si>
  <si>
    <t>SHEIKHPURA</t>
  </si>
  <si>
    <t>THE DANGS</t>
    <phoneticPr fontId="2"/>
  </si>
  <si>
    <t>NEEMUCH</t>
  </si>
  <si>
    <t>SOLAPUR</t>
    <phoneticPr fontId="2"/>
  </si>
  <si>
    <t>KHAIRTHAL-TIJARA</t>
  </si>
  <si>
    <t>TIRIJCHIRAPPALLI</t>
  </si>
  <si>
    <t>GORAKHPUR</t>
  </si>
  <si>
    <t>SALMARA</t>
  </si>
  <si>
    <t>SHEOHAR</t>
  </si>
  <si>
    <t>VADODARA</t>
  </si>
  <si>
    <t>NIWARI</t>
  </si>
  <si>
    <t>THANE</t>
  </si>
  <si>
    <t>KOTA</t>
  </si>
  <si>
    <t>TIRUNELVELI</t>
    <phoneticPr fontId="2"/>
  </si>
  <si>
    <t>HAMIRPUR</t>
  </si>
  <si>
    <t>TAMULPUR</t>
  </si>
  <si>
    <t>SITAMARHI</t>
  </si>
  <si>
    <t>VALSAD</t>
  </si>
  <si>
    <t>WARDHA</t>
  </si>
  <si>
    <t>KOTPUTLI-BEHROR</t>
  </si>
  <si>
    <t>TIRUPATHUR</t>
    <phoneticPr fontId="2"/>
  </si>
  <si>
    <t>HARDOI</t>
  </si>
  <si>
    <t>TINSUKIA</t>
  </si>
  <si>
    <t>SWAN</t>
  </si>
  <si>
    <t>PANNA</t>
    <phoneticPr fontId="2"/>
  </si>
  <si>
    <t>WASHM</t>
  </si>
  <si>
    <t>NAGAUR</t>
    <phoneticPr fontId="2"/>
  </si>
  <si>
    <t>TIRUPPUR</t>
    <phoneticPr fontId="2"/>
  </si>
  <si>
    <t>JALAUN</t>
    <phoneticPr fontId="2"/>
  </si>
  <si>
    <t>UDALGURI</t>
  </si>
  <si>
    <t>SUPAUL</t>
  </si>
  <si>
    <t>RAISEN</t>
  </si>
  <si>
    <t>YAVATMAL</t>
  </si>
  <si>
    <t>NEEMKATHANA</t>
    <phoneticPr fontId="2"/>
  </si>
  <si>
    <t>TIRUVANNAMALAI</t>
    <phoneticPr fontId="2"/>
  </si>
  <si>
    <t>WEST KARBI ANGLONG</t>
  </si>
  <si>
    <t>VAISHALI</t>
  </si>
  <si>
    <t>RAJGARH</t>
  </si>
  <si>
    <t>VELLORE</t>
  </si>
  <si>
    <t>JHANSI</t>
  </si>
  <si>
    <t>WEST CHAMPARAN</t>
  </si>
  <si>
    <t>RATLAMI</t>
  </si>
  <si>
    <t>PALI</t>
  </si>
  <si>
    <t>VILUPPURAM</t>
    <phoneticPr fontId="2"/>
  </si>
  <si>
    <t>JYOTIBA PHULE NAGAR</t>
    <phoneticPr fontId="2"/>
  </si>
  <si>
    <t>MADHEPURA</t>
    <phoneticPr fontId="2"/>
  </si>
  <si>
    <t>REWA</t>
    <phoneticPr fontId="2"/>
  </si>
  <si>
    <t>PHALODI</t>
    <phoneticPr fontId="2"/>
  </si>
  <si>
    <t>VIRUDHUNAGAR</t>
  </si>
  <si>
    <t>KANNAUJ</t>
    <phoneticPr fontId="2"/>
  </si>
  <si>
    <t>SAGAR</t>
  </si>
  <si>
    <t>PRATAPGARH</t>
    <phoneticPr fontId="2"/>
  </si>
  <si>
    <t>KANPUR</t>
  </si>
  <si>
    <t>SATNA</t>
  </si>
  <si>
    <t>RAJSAMAND</t>
  </si>
  <si>
    <t>KANSHIRAM NAGAR</t>
  </si>
  <si>
    <t>MUZAFFARPUR</t>
    <phoneticPr fontId="2"/>
  </si>
  <si>
    <t>SEHORE</t>
  </si>
  <si>
    <t>SALUMBER</t>
  </si>
  <si>
    <t>KAUSHAMBI</t>
  </si>
  <si>
    <t>SEONI</t>
  </si>
  <si>
    <t>SANCHORE</t>
  </si>
  <si>
    <t>KUSHINAGAR</t>
  </si>
  <si>
    <t>SHAHDOL</t>
  </si>
  <si>
    <t>SAWAI MADHOPUR</t>
    <phoneticPr fontId="2"/>
  </si>
  <si>
    <t>LAKHIMPUR KHERI</t>
    <phoneticPr fontId="2"/>
  </si>
  <si>
    <t>SHAJAPUR</t>
  </si>
  <si>
    <t>SHAHPURA</t>
  </si>
  <si>
    <t>LALITPUR</t>
  </si>
  <si>
    <t>SHEOPUR</t>
    <phoneticPr fontId="2"/>
  </si>
  <si>
    <t>SIKAR</t>
  </si>
  <si>
    <t>LUCKNOW</t>
  </si>
  <si>
    <t>SHIVPURI</t>
  </si>
  <si>
    <t>SIROHI</t>
  </si>
  <si>
    <t>MAHAMYA NAGAR</t>
    <phoneticPr fontId="2"/>
  </si>
  <si>
    <t>SIDHI</t>
  </si>
  <si>
    <t>TONK</t>
  </si>
  <si>
    <t>MAHARAJGANJ</t>
  </si>
  <si>
    <t>SINGRAULI</t>
  </si>
  <si>
    <t>UDAIPUR</t>
    <phoneticPr fontId="2"/>
  </si>
  <si>
    <t>MAHOBA</t>
  </si>
  <si>
    <t>TIKAMGARH</t>
  </si>
  <si>
    <t>MAINPURI</t>
    <phoneticPr fontId="2"/>
  </si>
  <si>
    <t>UJJAIN</t>
    <phoneticPr fontId="2"/>
  </si>
  <si>
    <t>MATHURA</t>
    <phoneticPr fontId="2"/>
  </si>
  <si>
    <t>UMARIA</t>
  </si>
  <si>
    <t>MAU</t>
  </si>
  <si>
    <t>VIDISHA</t>
  </si>
  <si>
    <t>MEERUT</t>
  </si>
  <si>
    <t>MIRZAPUR</t>
  </si>
  <si>
    <t>MORADABAD</t>
  </si>
  <si>
    <t>MUZAFFARNAGAR</t>
  </si>
  <si>
    <t>PANCHSHEEL NAGAR</t>
  </si>
  <si>
    <t>PILIBHIT</t>
  </si>
  <si>
    <t>RAEBARELI</t>
  </si>
  <si>
    <t>RAMABAI NAGAR</t>
  </si>
  <si>
    <t>RAMPUR</t>
    <phoneticPr fontId="2"/>
  </si>
  <si>
    <t>SAHARANPUR</t>
  </si>
  <si>
    <t>SAMBHAL</t>
  </si>
  <si>
    <t>SANT KABIR NAGAR</t>
  </si>
  <si>
    <t>SANT RAVIDAS NAGAR</t>
  </si>
  <si>
    <t>SHAHJAHANPUR</t>
  </si>
  <si>
    <t>SHAMLI</t>
  </si>
  <si>
    <t>SIDDHARTHNAGAR</t>
  </si>
  <si>
    <t>SITAPUR</t>
  </si>
  <si>
    <t>SONBHADRA</t>
  </si>
  <si>
    <t>SRAWASTI</t>
    <phoneticPr fontId="2"/>
  </si>
  <si>
    <t>SULTANPUR</t>
  </si>
  <si>
    <t>UNNAO</t>
    <phoneticPr fontId="2"/>
  </si>
  <si>
    <t>VARANASI</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</si>
</sst>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font>
      <sz val="11"/>
      <color theme="1"/>
      <name val="游ゴシック"/>
      <family val="2"/>
      <charset val="128"/>
      <scheme val="minor"/>
    </font>
    <font>
      <sz val="11"/>
      <color theme="1"/>
      <name val="Meiryo UI"/>
      <family val="3"/>
      <charset val="128"/>
    </font>
    <font>
      <sz val="6"/>
      <name val="游ゴシック"/>
      <family val="2"/>
      <charset val="128"/>
      <scheme val="minor"/>
    </font>
    <font>
      <sz val="6"/>
      <name val="ＭＳ Ｐゴシック"/>
      <family val="3"/>
      <charset val="128"/>
    </font>
    <font>
      <sz val="11"/>
      <name val="ＭＳ Ｐゴシック"/>
      <family val="3"/>
      <charset val="128"/>
    </font>
    <font>
      <b/>
      <sz val="11"/>
      <color rgb="FFFF0000"/>
      <name val="Meiryo UI"/>
      <family val="3"/>
      <charset val="128"/>
    </font>
    <font>
      <b/>
      <sz val="12"/>
      <color theme="0"/>
      <name val="Meiryo UI"/>
      <family val="3"/>
      <charset val="128"/>
    </font>
    <font>
      <sz val="12"/>
      <color theme="1"/>
      <name val="Meiryo UI"/>
      <family val="3"/>
      <charset val="128"/>
    </font>
    <font>
      <b/>
      <sz val="14"/>
      <color theme="0"/>
      <name val="Meiryo UI"/>
      <family val="3"/>
      <charset val="128"/>
    </font>
    <font>
      <sz val="14"/>
      <color theme="1"/>
      <name val="Meiryo UI"/>
      <family val="3"/>
      <charset val="128"/>
    </font>
    <font>
      <sz val="14"/>
      <name val="Meiryo UI"/>
      <family val="3"/>
      <charset val="128"/>
    </font>
    <font>
      <sz val="12"/>
      <color theme="0"/>
      <name val="Meiryo UI"/>
      <family val="3"/>
      <charset val="128"/>
    </font>
    <font>
      <sz val="14"/>
      <color theme="0"/>
      <name val="Meiryo UI"/>
      <family val="3"/>
      <charset val="128"/>
    </font>
    <font>
      <b/>
      <sz val="14"/>
      <color rgb="FFFF0000"/>
      <name val="Meiryo UI"/>
      <family val="3"/>
      <charset val="128"/>
    </font>
    <font>
      <sz val="16"/>
      <color theme="1"/>
      <name val="Meiryo UI"/>
      <family val="3"/>
      <charset val="128"/>
    </font>
    <font>
      <b/>
      <sz val="16"/>
      <color rgb="FFFF0000"/>
      <name val="Meiryo UI"/>
      <family val="3"/>
      <charset val="128"/>
    </font>
    <font>
      <u/>
      <sz val="11"/>
      <color theme="10"/>
      <name val="游ゴシック"/>
      <family val="2"/>
      <charset val="128"/>
      <scheme val="minor"/>
    </font>
    <font>
      <sz val="22"/>
      <color theme="1"/>
      <name val="Meiryo UI"/>
      <family val="3"/>
      <charset val="128"/>
    </font>
    <font>
      <b/>
      <sz val="22"/>
      <color theme="0"/>
      <name val="Meiryo UI"/>
      <family val="3"/>
      <charset val="128"/>
    </font>
    <font>
      <sz val="11"/>
      <name val="Century"/>
      <family val="1"/>
    </font>
    <font>
      <b/>
      <sz val="22"/>
      <name val="ＭＳ Ｐゴシック"/>
      <family val="3"/>
      <charset val="128"/>
    </font>
    <font>
      <b/>
      <sz val="10"/>
      <color indexed="10"/>
      <name val="ＭＳ Ｐゴシック"/>
      <family val="3"/>
      <charset val="128"/>
    </font>
    <font>
      <sz val="6"/>
      <name val="ＭＳ Ｐ明朝"/>
      <family val="1"/>
      <charset val="128"/>
    </font>
    <font>
      <b/>
      <sz val="11"/>
      <color indexed="10"/>
      <name val="ＭＳ Ｐゴシック"/>
      <family val="3"/>
      <charset val="128"/>
    </font>
    <font>
      <b/>
      <sz val="10"/>
      <name val="ＭＳ Ｐゴシック"/>
      <family val="3"/>
      <charset val="128"/>
    </font>
    <font>
      <sz val="10"/>
      <name val="ＭＳ Ｐゴシック"/>
      <family val="3"/>
      <charset val="128"/>
    </font>
    <font>
      <b/>
      <sz val="11"/>
      <name val="ＭＳ Ｐゴシック"/>
      <family val="3"/>
      <charset val="128"/>
    </font>
    <font>
      <b/>
      <sz val="18"/>
      <color indexed="81"/>
      <name val="MS P ゴシック"/>
      <family val="3"/>
      <charset val="128"/>
    </font>
    <font>
      <sz val="24"/>
      <color theme="1"/>
      <name val="Meiryo UI"/>
      <family val="3"/>
      <charset val="128"/>
    </font>
    <font>
      <b/>
      <sz val="24"/>
      <color rgb="FFFF0000"/>
      <name val="Meiryo UI"/>
      <family val="3"/>
      <charset val="128"/>
    </font>
    <font>
      <sz val="20"/>
      <color theme="1"/>
      <name val="Meiryo UI"/>
      <family val="3"/>
      <charset val="128"/>
    </font>
    <font>
      <b/>
      <sz val="11"/>
      <color rgb="FF000000"/>
      <name val="Meiryo UI"/>
      <family val="3"/>
      <charset val="128"/>
    </font>
    <font>
      <b/>
      <u val="double"/>
      <sz val="11"/>
      <color rgb="FF000000"/>
      <name val="Meiryo UI"/>
      <family val="3"/>
      <charset val="128"/>
    </font>
    <font>
      <u val="double"/>
      <sz val="11"/>
      <color theme="1"/>
      <name val="Meiryo UI"/>
      <family val="3"/>
      <charset val="128"/>
    </font>
    <font>
      <sz val="12"/>
      <name val="Meiryo UI"/>
      <family val="3"/>
      <charset val="128"/>
    </font>
    <font>
      <sz val="14"/>
      <color theme="1"/>
      <name val="游ゴシック"/>
      <family val="2"/>
      <charset val="128"/>
      <scheme val="minor"/>
    </font>
    <font>
      <sz val="22"/>
      <name val="Meiryo UI"/>
      <family val="3"/>
      <charset val="128"/>
    </font>
    <font>
      <sz val="16"/>
      <color theme="0"/>
      <name val="Meiryo UI"/>
      <family val="3"/>
      <charset val="128"/>
    </font>
    <font>
      <u/>
      <sz val="22"/>
      <color theme="10"/>
      <name val="Meiryo UI"/>
      <family val="3"/>
      <charset val="128"/>
    </font>
    <font>
      <sz val="18"/>
      <color theme="1"/>
      <name val="Meiryo UI"/>
      <family val="3"/>
      <charset val="128"/>
    </font>
    <font>
      <b/>
      <sz val="22"/>
      <color rgb="FFFF0000"/>
      <name val="Meiryo UI"/>
      <family val="3"/>
      <charset val="128"/>
    </font>
    <font>
      <b/>
      <u/>
      <sz val="22"/>
      <color rgb="FFFF0000"/>
      <name val="Meiryo UI"/>
      <family val="3"/>
      <charset val="128"/>
    </font>
    <font>
      <u/>
      <sz val="20"/>
      <color theme="10"/>
      <name val="Meiryo UI"/>
      <family val="3"/>
      <charset val="128"/>
    </font>
    <font>
      <b/>
      <sz val="11"/>
      <color rgb="FFFF0000"/>
      <name val="ＭＳ Ｐゴシック"/>
      <family val="3"/>
      <charset val="128"/>
    </font>
    <font>
      <sz val="18"/>
      <name val="ＭＳ Ｐゴシック"/>
      <family val="3"/>
      <charset val="128"/>
    </font>
    <font>
      <b/>
      <sz val="16"/>
      <name val="ＭＳ Ｐゴシック"/>
      <family val="3"/>
      <charset val="128"/>
    </font>
    <font>
      <b/>
      <sz val="11"/>
      <name val="Century"/>
      <family val="1"/>
    </font>
    <font>
      <b/>
      <sz val="11"/>
      <name val="ＭＳ Ｐ明朝"/>
      <family val="1"/>
      <charset val="128"/>
    </font>
    <font>
      <b/>
      <sz val="18"/>
      <color rgb="FFFF0000"/>
      <name val="ＭＳ Ｐゴシック"/>
      <family val="3"/>
      <charset val="128"/>
    </font>
    <font>
      <sz val="22"/>
      <color rgb="FFFF0000"/>
      <name val="Meiryo UI"/>
      <family val="3"/>
      <charset val="128"/>
    </font>
    <font>
      <u/>
      <sz val="22"/>
      <color theme="10"/>
      <name val="游ゴシック"/>
      <family val="3"/>
      <charset val="128"/>
      <scheme val="minor"/>
    </font>
    <font>
      <u/>
      <sz val="22"/>
      <color rgb="FFFF0000"/>
      <name val="Meiryo UI"/>
      <family val="3"/>
      <charset val="128"/>
    </font>
    <font>
      <sz val="20"/>
      <color rgb="FFFF0000"/>
      <name val="Meiryo UI"/>
      <family val="3"/>
      <charset val="128"/>
    </font>
    <font>
      <b/>
      <sz val="11"/>
      <name val="Meiryo UI"/>
      <family val="3"/>
      <charset val="128"/>
    </font>
    <font>
      <u/>
      <sz val="22"/>
      <color theme="10"/>
      <name val="游ゴシック"/>
      <family val="2"/>
      <charset val="128"/>
      <scheme val="minor"/>
    </font>
    <font>
      <u/>
      <sz val="14"/>
      <color theme="10"/>
      <name val="游ゴシック"/>
      <family val="2"/>
      <charset val="128"/>
      <scheme val="minor"/>
    </font>
  </fonts>
  <fills count="14">
    <fill>
      <patternFill patternType="none"/>
    </fill>
    <fill>
      <patternFill patternType="gray125"/>
    </fill>
    <fill>
      <patternFill patternType="solid">
        <fgColor rgb="FFFFFF00"/>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0" tint="-0.34998626667073579"/>
        <bgColor theme="4"/>
      </patternFill>
    </fill>
    <fill>
      <patternFill patternType="solid">
        <fgColor theme="0" tint="-0.34998626667073579"/>
        <bgColor indexed="64"/>
      </patternFill>
    </fill>
    <fill>
      <patternFill patternType="solid">
        <fgColor theme="7" tint="0.39997558519241921"/>
        <bgColor indexed="64"/>
      </patternFill>
    </fill>
    <fill>
      <patternFill patternType="solid">
        <fgColor theme="4" tint="0.79998168889431442"/>
        <bgColor indexed="64"/>
      </patternFill>
    </fill>
    <fill>
      <patternFill patternType="solid">
        <fgColor theme="0" tint="-0.249977111117893"/>
        <bgColor theme="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43"/>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ck">
        <color rgb="FFFF0000"/>
      </right>
      <top/>
      <bottom style="thick">
        <color rgb="FFFF0000"/>
      </bottom>
      <diagonal/>
    </border>
    <border>
      <left/>
      <right/>
      <top/>
      <bottom style="thick">
        <color rgb="FFFF0000"/>
      </bottom>
      <diagonal/>
    </border>
    <border>
      <left style="thick">
        <color rgb="FFFF0000"/>
      </left>
      <right/>
      <top/>
      <bottom style="thick">
        <color rgb="FFFF0000"/>
      </bottom>
      <diagonal/>
    </border>
    <border>
      <left/>
      <right style="thick">
        <color rgb="FFFF0000"/>
      </right>
      <top/>
      <bottom/>
      <diagonal/>
    </border>
    <border>
      <left style="thick">
        <color rgb="FFFF0000"/>
      </left>
      <right/>
      <top/>
      <bottom/>
      <diagonal/>
    </border>
    <border>
      <left/>
      <right style="thick">
        <color rgb="FFFF0000"/>
      </right>
      <top style="thick">
        <color rgb="FFFF0000"/>
      </top>
      <bottom/>
      <diagonal/>
    </border>
    <border>
      <left/>
      <right/>
      <top style="thick">
        <color rgb="FFFF0000"/>
      </top>
      <bottom/>
      <diagonal/>
    </border>
    <border>
      <left style="thick">
        <color rgb="FFFF0000"/>
      </left>
      <right/>
      <top style="thick">
        <color rgb="FFFF0000"/>
      </top>
      <bottom/>
      <diagonal/>
    </border>
    <border>
      <left/>
      <right style="thin">
        <color indexed="64"/>
      </right>
      <top style="thin">
        <color indexed="64"/>
      </top>
      <bottom style="medium">
        <color indexed="64"/>
      </bottom>
      <diagonal/>
    </border>
  </borders>
  <cellStyleXfs count="4">
    <xf numFmtId="0" fontId="0" fillId="0" borderId="0">
      <alignment vertical="center"/>
    </xf>
    <xf numFmtId="0" fontId="4" fillId="0" borderId="0">
      <alignment vertical="center"/>
    </xf>
    <xf numFmtId="0" fontId="16" fillId="0" borderId="0" applyNumberFormat="0" applyFill="0" applyBorder="0" applyAlignment="0" applyProtection="0">
      <alignment vertical="center"/>
    </xf>
    <xf numFmtId="0" fontId="19" fillId="0" borderId="0"/>
  </cellStyleXfs>
  <cellXfs count="250">
    <xf numFmtId="0" fontId="0" fillId="0" borderId="0" xfId="0">
      <alignment vertical="center"/>
    </xf>
    <xf numFmtId="0" fontId="1" fillId="0" borderId="0" xfId="0" applyFont="1">
      <alignment vertical="center"/>
    </xf>
    <xf numFmtId="0" fontId="4" fillId="0" borderId="0" xfId="1">
      <alignment vertical="center"/>
    </xf>
    <xf numFmtId="0" fontId="7" fillId="0" borderId="0" xfId="0" applyFont="1">
      <alignment vertical="center"/>
    </xf>
    <xf numFmtId="0" fontId="7" fillId="0" borderId="0" xfId="0" applyFont="1" applyAlignment="1">
      <alignment horizontal="left" vertical="center" wrapText="1"/>
    </xf>
    <xf numFmtId="0" fontId="9" fillId="0" borderId="0" xfId="0" applyFont="1" applyAlignment="1">
      <alignment vertical="center" wrapText="1"/>
    </xf>
    <xf numFmtId="0" fontId="9" fillId="0" borderId="0" xfId="0" applyFont="1">
      <alignment vertical="center"/>
    </xf>
    <xf numFmtId="0" fontId="6" fillId="5" borderId="1" xfId="0" applyFont="1" applyFill="1" applyBorder="1" applyAlignment="1">
      <alignment horizontal="center" vertical="center"/>
    </xf>
    <xf numFmtId="0" fontId="11" fillId="6" borderId="1" xfId="0" applyFont="1" applyFill="1" applyBorder="1">
      <alignment vertical="center"/>
    </xf>
    <xf numFmtId="0" fontId="11" fillId="6" borderId="1" xfId="0" applyFont="1" applyFill="1" applyBorder="1" applyAlignment="1">
      <alignment horizontal="left" vertical="center" wrapText="1"/>
    </xf>
    <xf numFmtId="0" fontId="11" fillId="6" borderId="1" xfId="0" quotePrefix="1" applyFont="1" applyFill="1" applyBorder="1" applyAlignment="1">
      <alignment horizontal="left" vertical="center" wrapText="1"/>
    </xf>
    <xf numFmtId="0" fontId="8" fillId="3" borderId="1" xfId="0" applyFont="1" applyFill="1" applyBorder="1">
      <alignment vertical="center"/>
    </xf>
    <xf numFmtId="0" fontId="8" fillId="3" borderId="1" xfId="0" applyFont="1" applyFill="1" applyBorder="1" applyAlignment="1">
      <alignment horizontal="center" vertical="center"/>
    </xf>
    <xf numFmtId="0" fontId="8" fillId="3" borderId="1" xfId="0" applyFont="1" applyFill="1" applyBorder="1" applyAlignment="1">
      <alignment horizontal="center" vertical="center" wrapText="1"/>
    </xf>
    <xf numFmtId="0" fontId="9" fillId="4" borderId="1" xfId="0" applyFont="1" applyFill="1" applyBorder="1">
      <alignment vertical="center"/>
    </xf>
    <xf numFmtId="0" fontId="13" fillId="0" borderId="0" xfId="0" applyFont="1">
      <alignment vertical="center"/>
    </xf>
    <xf numFmtId="0" fontId="9" fillId="0" borderId="1" xfId="0" applyFont="1" applyBorder="1" applyAlignment="1">
      <alignment vertical="center" wrapText="1"/>
    </xf>
    <xf numFmtId="0" fontId="14" fillId="0" borderId="0" xfId="0" applyFont="1">
      <alignment vertical="center"/>
    </xf>
    <xf numFmtId="0" fontId="9" fillId="4" borderId="1" xfId="0" applyFont="1" applyFill="1" applyBorder="1" applyAlignment="1">
      <alignment vertical="center" wrapText="1"/>
    </xf>
    <xf numFmtId="0" fontId="9" fillId="0" borderId="1" xfId="0" applyFont="1" applyBorder="1" applyProtection="1">
      <alignment vertical="center"/>
      <protection locked="0"/>
    </xf>
    <xf numFmtId="0" fontId="6" fillId="5" borderId="1" xfId="0" applyFont="1" applyFill="1" applyBorder="1" applyAlignment="1">
      <alignment horizontal="left" vertical="center"/>
    </xf>
    <xf numFmtId="14" fontId="11" fillId="6" borderId="1" xfId="0" applyNumberFormat="1" applyFont="1" applyFill="1" applyBorder="1" applyAlignment="1">
      <alignment horizontal="left" vertical="center" wrapText="1"/>
    </xf>
    <xf numFmtId="0" fontId="15" fillId="2" borderId="0" xfId="0" applyFont="1" applyFill="1" applyAlignment="1">
      <alignment horizontal="left" vertical="center"/>
    </xf>
    <xf numFmtId="0" fontId="12" fillId="6" borderId="1" xfId="0" applyFont="1" applyFill="1" applyBorder="1">
      <alignment vertical="center"/>
    </xf>
    <xf numFmtId="0" fontId="10" fillId="0" borderId="1" xfId="0" applyFont="1" applyBorder="1" applyProtection="1">
      <alignment vertical="center"/>
      <protection locked="0"/>
    </xf>
    <xf numFmtId="0" fontId="9" fillId="0" borderId="0" xfId="0" applyFont="1" applyAlignment="1">
      <alignment horizontal="center" vertical="center"/>
    </xf>
    <xf numFmtId="0" fontId="9" fillId="0" borderId="0" xfId="0" applyFont="1" applyProtection="1">
      <alignment vertical="center"/>
      <protection locked="0"/>
    </xf>
    <xf numFmtId="0" fontId="9" fillId="10" borderId="0" xfId="0" applyFont="1" applyFill="1">
      <alignment vertical="center"/>
    </xf>
    <xf numFmtId="49" fontId="9" fillId="0" borderId="1" xfId="0" applyNumberFormat="1" applyFont="1" applyBorder="1" applyProtection="1">
      <alignment vertical="center"/>
      <protection locked="0"/>
    </xf>
    <xf numFmtId="49" fontId="10" fillId="0" borderId="1" xfId="0" applyNumberFormat="1" applyFont="1" applyBorder="1" applyProtection="1">
      <alignment vertical="center"/>
      <protection locked="0"/>
    </xf>
    <xf numFmtId="0" fontId="8" fillId="6" borderId="0" xfId="0" applyFont="1" applyFill="1">
      <alignment vertical="center"/>
    </xf>
    <xf numFmtId="0" fontId="13" fillId="2" borderId="0" xfId="0" applyFont="1" applyFill="1" applyAlignment="1">
      <alignment horizontal="left" vertical="center"/>
    </xf>
    <xf numFmtId="0" fontId="17" fillId="0" borderId="0" xfId="0" applyFont="1">
      <alignment vertical="center"/>
    </xf>
    <xf numFmtId="0" fontId="18" fillId="3" borderId="1" xfId="0" applyFont="1" applyFill="1" applyBorder="1" applyAlignment="1">
      <alignment horizontal="center" vertical="center"/>
    </xf>
    <xf numFmtId="0" fontId="17" fillId="0" borderId="1" xfId="0" applyFont="1" applyBorder="1">
      <alignment vertical="center"/>
    </xf>
    <xf numFmtId="0" fontId="17" fillId="0" borderId="1" xfId="0" applyFont="1" applyBorder="1" applyAlignment="1">
      <alignment vertical="center" wrapText="1"/>
    </xf>
    <xf numFmtId="0" fontId="17" fillId="0" borderId="0" xfId="0" applyFont="1" applyAlignment="1">
      <alignment horizontal="center" vertical="center"/>
    </xf>
    <xf numFmtId="0" fontId="17" fillId="0" borderId="7" xfId="0" applyFont="1" applyBorder="1" applyAlignment="1">
      <alignment horizontal="left" vertical="center"/>
    </xf>
    <xf numFmtId="0" fontId="20" fillId="0" borderId="0" xfId="3" applyFont="1" applyAlignment="1">
      <alignment vertical="center"/>
    </xf>
    <xf numFmtId="0" fontId="19" fillId="0" borderId="0" xfId="3"/>
    <xf numFmtId="0" fontId="21" fillId="0" borderId="0" xfId="3" applyFont="1"/>
    <xf numFmtId="0" fontId="23" fillId="0" borderId="0" xfId="3" applyFont="1"/>
    <xf numFmtId="0" fontId="4" fillId="0" borderId="0" xfId="3" applyFont="1"/>
    <xf numFmtId="0" fontId="4" fillId="0" borderId="0" xfId="3" applyFont="1" applyAlignment="1">
      <alignment vertical="center"/>
    </xf>
    <xf numFmtId="0" fontId="17" fillId="0" borderId="2" xfId="0" applyFont="1" applyBorder="1">
      <alignment vertical="center"/>
    </xf>
    <xf numFmtId="0" fontId="17" fillId="0" borderId="8" xfId="0" applyFont="1" applyBorder="1">
      <alignment vertical="center"/>
    </xf>
    <xf numFmtId="0" fontId="17" fillId="0" borderId="7" xfId="0" applyFont="1" applyBorder="1" applyAlignment="1">
      <alignment horizontal="left" vertical="center" wrapText="1"/>
    </xf>
    <xf numFmtId="0" fontId="17" fillId="0" borderId="7" xfId="0" applyFont="1" applyBorder="1">
      <alignment vertical="center"/>
    </xf>
    <xf numFmtId="0" fontId="17" fillId="0" borderId="27" xfId="0" applyFont="1" applyBorder="1">
      <alignment vertical="center"/>
    </xf>
    <xf numFmtId="0" fontId="17" fillId="0" borderId="7" xfId="0" applyFont="1" applyBorder="1" applyAlignment="1">
      <alignment vertical="center" wrapText="1"/>
    </xf>
    <xf numFmtId="0" fontId="17" fillId="0" borderId="8" xfId="0" applyFont="1" applyBorder="1" applyAlignment="1">
      <alignment vertical="center" wrapText="1"/>
    </xf>
    <xf numFmtId="0" fontId="17" fillId="0" borderId="8" xfId="0" applyFont="1" applyBorder="1" applyAlignment="1">
      <alignment horizontal="left" vertical="center" wrapText="1"/>
    </xf>
    <xf numFmtId="0" fontId="17" fillId="0" borderId="40" xfId="0" applyFont="1" applyBorder="1">
      <alignment vertical="center"/>
    </xf>
    <xf numFmtId="0" fontId="17" fillId="0" borderId="45" xfId="0" applyFont="1" applyBorder="1">
      <alignment vertical="center"/>
    </xf>
    <xf numFmtId="0" fontId="17" fillId="0" borderId="6" xfId="0" applyFont="1" applyBorder="1">
      <alignment vertical="center"/>
    </xf>
    <xf numFmtId="0" fontId="29" fillId="2" borderId="46" xfId="0" applyFont="1" applyFill="1" applyBorder="1" applyAlignment="1">
      <alignment horizontal="left" vertical="center"/>
    </xf>
    <xf numFmtId="0" fontId="8" fillId="3" borderId="6" xfId="0" applyFont="1" applyFill="1" applyBorder="1" applyAlignment="1">
      <alignment horizontal="center" vertical="center" wrapText="1"/>
    </xf>
    <xf numFmtId="0" fontId="8" fillId="9" borderId="0" xfId="0" applyFont="1" applyFill="1" applyAlignment="1">
      <alignment horizontal="center" vertical="center" wrapText="1"/>
    </xf>
    <xf numFmtId="0" fontId="9" fillId="10" borderId="0" xfId="0" applyFont="1" applyFill="1" applyAlignment="1">
      <alignment vertical="center" wrapText="1"/>
    </xf>
    <xf numFmtId="0" fontId="1" fillId="0" borderId="0" xfId="0" applyFont="1" applyAlignment="1">
      <alignment vertical="center" wrapText="1"/>
    </xf>
    <xf numFmtId="0" fontId="30" fillId="0" borderId="7" xfId="0" applyFont="1" applyBorder="1">
      <alignment vertical="center"/>
    </xf>
    <xf numFmtId="0" fontId="16" fillId="0" borderId="0" xfId="2">
      <alignment vertical="center"/>
    </xf>
    <xf numFmtId="0" fontId="1" fillId="0" borderId="36" xfId="0" applyFont="1" applyBorder="1">
      <alignment vertical="center"/>
    </xf>
    <xf numFmtId="0" fontId="1" fillId="0" borderId="39" xfId="0" applyFont="1" applyBorder="1">
      <alignment vertical="center"/>
    </xf>
    <xf numFmtId="0" fontId="1" fillId="0" borderId="30" xfId="0" applyFont="1" applyBorder="1">
      <alignment vertical="center"/>
    </xf>
    <xf numFmtId="0" fontId="32" fillId="0" borderId="0" xfId="0" applyFont="1" applyAlignment="1">
      <alignment horizontal="left" vertical="center" readingOrder="1"/>
    </xf>
    <xf numFmtId="0" fontId="33" fillId="0" borderId="0" xfId="0" applyFont="1">
      <alignment vertical="center"/>
    </xf>
    <xf numFmtId="0" fontId="5" fillId="0" borderId="43" xfId="0" applyFont="1" applyBorder="1">
      <alignment vertical="center"/>
    </xf>
    <xf numFmtId="0" fontId="8" fillId="5" borderId="1" xfId="0" applyFont="1" applyFill="1" applyBorder="1" applyAlignment="1">
      <alignment horizontal="left" vertical="center"/>
    </xf>
    <xf numFmtId="0" fontId="9" fillId="4" borderId="2" xfId="0" applyFont="1" applyFill="1" applyBorder="1" applyAlignment="1">
      <alignment horizontal="center" vertical="center" wrapText="1"/>
    </xf>
    <xf numFmtId="0" fontId="12" fillId="5" borderId="1" xfId="0" applyFont="1" applyFill="1" applyBorder="1" applyAlignment="1">
      <alignment horizontal="left" vertical="center"/>
    </xf>
    <xf numFmtId="0" fontId="12" fillId="6" borderId="1" xfId="0" applyFont="1" applyFill="1" applyBorder="1" applyAlignment="1">
      <alignment horizontal="left" vertical="center"/>
    </xf>
    <xf numFmtId="0" fontId="12" fillId="5" borderId="1" xfId="0" applyFont="1" applyFill="1" applyBorder="1" applyAlignment="1">
      <alignment horizontal="left" vertical="center" wrapText="1"/>
    </xf>
    <xf numFmtId="0" fontId="13" fillId="0" borderId="1" xfId="0" applyFont="1" applyBorder="1">
      <alignment vertical="center"/>
    </xf>
    <xf numFmtId="0" fontId="9" fillId="8" borderId="1" xfId="0" applyFont="1" applyFill="1" applyBorder="1" applyAlignment="1">
      <alignment vertical="center" wrapText="1"/>
    </xf>
    <xf numFmtId="0" fontId="12" fillId="6" borderId="1" xfId="0" applyFont="1" applyFill="1" applyBorder="1" applyAlignment="1">
      <alignment horizontal="left" vertical="center" wrapText="1"/>
    </xf>
    <xf numFmtId="0" fontId="9" fillId="0" borderId="0" xfId="0" applyFont="1" applyAlignment="1">
      <alignment horizontal="left" vertical="center"/>
    </xf>
    <xf numFmtId="0" fontId="35" fillId="0" borderId="0" xfId="0" applyFont="1">
      <alignment vertical="center"/>
    </xf>
    <xf numFmtId="0" fontId="7" fillId="0" borderId="1" xfId="0" applyFont="1" applyBorder="1" applyAlignment="1">
      <alignment vertical="center" wrapText="1"/>
    </xf>
    <xf numFmtId="0" fontId="9" fillId="2" borderId="0" xfId="0" applyFont="1" applyFill="1">
      <alignment vertical="center"/>
    </xf>
    <xf numFmtId="0" fontId="17" fillId="0" borderId="0" xfId="0" applyFont="1" applyAlignment="1">
      <alignment horizontal="left" vertical="center"/>
    </xf>
    <xf numFmtId="0" fontId="17" fillId="0" borderId="34" xfId="0" applyFont="1" applyBorder="1" applyAlignment="1" applyProtection="1">
      <alignment horizontal="center" vertical="center" wrapText="1"/>
      <protection locked="0"/>
    </xf>
    <xf numFmtId="0" fontId="12" fillId="0" borderId="0" xfId="0" applyFont="1">
      <alignment vertical="center"/>
    </xf>
    <xf numFmtId="0" fontId="37" fillId="0" borderId="0" xfId="0" applyFont="1">
      <alignment vertical="center"/>
    </xf>
    <xf numFmtId="56" fontId="9" fillId="0" borderId="1" xfId="0" applyNumberFormat="1" applyFont="1" applyBorder="1" applyProtection="1">
      <alignment vertical="center"/>
      <protection locked="0"/>
    </xf>
    <xf numFmtId="0" fontId="17" fillId="0" borderId="1" xfId="0" applyFont="1" applyBorder="1" applyAlignment="1">
      <alignment horizontal="left" vertical="center" wrapText="1"/>
    </xf>
    <xf numFmtId="0" fontId="38" fillId="0" borderId="42" xfId="2" quotePrefix="1" applyFont="1" applyFill="1" applyBorder="1" applyAlignment="1">
      <alignment vertical="center" wrapText="1"/>
    </xf>
    <xf numFmtId="0" fontId="17" fillId="0" borderId="51" xfId="0" applyFont="1" applyBorder="1" applyAlignment="1">
      <alignment horizontal="center" vertical="center"/>
    </xf>
    <xf numFmtId="0" fontId="42" fillId="0" borderId="42" xfId="2" quotePrefix="1" applyFont="1" applyFill="1" applyBorder="1" applyAlignment="1">
      <alignment vertical="center" wrapText="1"/>
    </xf>
    <xf numFmtId="0" fontId="39" fillId="0" borderId="52" xfId="0" applyFont="1" applyBorder="1" applyAlignment="1">
      <alignment horizontal="center" vertical="center" wrapText="1"/>
    </xf>
    <xf numFmtId="0" fontId="17" fillId="0" borderId="5" xfId="0" applyFont="1" applyBorder="1">
      <alignment vertical="center"/>
    </xf>
    <xf numFmtId="0" fontId="17" fillId="0" borderId="54" xfId="0" applyFont="1" applyBorder="1">
      <alignment vertical="center"/>
    </xf>
    <xf numFmtId="0" fontId="17" fillId="0" borderId="54" xfId="0" applyFont="1" applyBorder="1" applyAlignment="1">
      <alignment vertical="center" wrapText="1"/>
    </xf>
    <xf numFmtId="0" fontId="43" fillId="0" borderId="0" xfId="3" applyFont="1" applyAlignment="1">
      <alignment vertical="top"/>
    </xf>
    <xf numFmtId="0" fontId="44" fillId="0" borderId="0" xfId="3" applyFont="1" applyAlignment="1">
      <alignment vertical="center"/>
    </xf>
    <xf numFmtId="0" fontId="26" fillId="0" borderId="57" xfId="3" applyFont="1" applyBorder="1" applyAlignment="1">
      <alignment vertical="center"/>
    </xf>
    <xf numFmtId="0" fontId="26" fillId="0" borderId="58" xfId="3" applyFont="1" applyBorder="1" applyAlignment="1">
      <alignment vertical="center"/>
    </xf>
    <xf numFmtId="0" fontId="45" fillId="0" borderId="59" xfId="3" applyFont="1" applyBorder="1" applyAlignment="1">
      <alignment vertical="top"/>
    </xf>
    <xf numFmtId="0" fontId="26" fillId="0" borderId="60" xfId="3" applyFont="1" applyBorder="1" applyAlignment="1">
      <alignment vertical="center"/>
    </xf>
    <xf numFmtId="0" fontId="26" fillId="0" borderId="0" xfId="3" applyFont="1" applyAlignment="1">
      <alignment vertical="center"/>
    </xf>
    <xf numFmtId="0" fontId="26" fillId="0" borderId="61" xfId="3" applyFont="1" applyBorder="1" applyAlignment="1">
      <alignment vertical="center"/>
    </xf>
    <xf numFmtId="0" fontId="26" fillId="0" borderId="60" xfId="3" applyFont="1" applyBorder="1"/>
    <xf numFmtId="0" fontId="26" fillId="0" borderId="0" xfId="3" applyFont="1"/>
    <xf numFmtId="0" fontId="26" fillId="0" borderId="61" xfId="3" applyFont="1" applyBorder="1"/>
    <xf numFmtId="0" fontId="46" fillId="0" borderId="62" xfId="3" applyFont="1" applyBorder="1"/>
    <xf numFmtId="0" fontId="46" fillId="0" borderId="63" xfId="3" applyFont="1" applyBorder="1"/>
    <xf numFmtId="0" fontId="47" fillId="0" borderId="63" xfId="3" applyFont="1" applyBorder="1" applyAlignment="1">
      <alignment vertical="top"/>
    </xf>
    <xf numFmtId="0" fontId="20" fillId="0" borderId="63" xfId="3" applyFont="1" applyBorder="1" applyAlignment="1">
      <alignment vertical="center"/>
    </xf>
    <xf numFmtId="0" fontId="48" fillId="0" borderId="64" xfId="3" applyFont="1" applyBorder="1" applyAlignment="1">
      <alignment vertical="top"/>
    </xf>
    <xf numFmtId="0" fontId="17" fillId="0" borderId="28" xfId="0" applyFont="1" applyBorder="1" applyAlignment="1">
      <alignment horizontal="left" vertical="center"/>
    </xf>
    <xf numFmtId="0" fontId="52" fillId="2" borderId="42" xfId="0" applyFont="1" applyFill="1" applyBorder="1" applyAlignment="1">
      <alignment horizontal="center" vertical="center" wrapText="1"/>
    </xf>
    <xf numFmtId="0" fontId="17" fillId="0" borderId="24" xfId="0" applyFont="1" applyBorder="1" applyAlignment="1">
      <alignment horizontal="left" vertical="center" wrapText="1"/>
    </xf>
    <xf numFmtId="0" fontId="17" fillId="0" borderId="65" xfId="0" applyFont="1" applyBorder="1">
      <alignment vertical="center"/>
    </xf>
    <xf numFmtId="0" fontId="9" fillId="0" borderId="1" xfId="0" applyFont="1" applyBorder="1" applyAlignment="1" applyProtection="1">
      <alignment vertical="center" wrapText="1"/>
      <protection locked="0"/>
    </xf>
    <xf numFmtId="0" fontId="5" fillId="0" borderId="35" xfId="0" applyFont="1" applyBorder="1">
      <alignment vertical="center"/>
    </xf>
    <xf numFmtId="0" fontId="5" fillId="0" borderId="36" xfId="0" applyFont="1" applyBorder="1">
      <alignment vertical="center"/>
    </xf>
    <xf numFmtId="0" fontId="5" fillId="0" borderId="0" xfId="0" applyFont="1">
      <alignment vertical="center"/>
    </xf>
    <xf numFmtId="0" fontId="54" fillId="0" borderId="42" xfId="2" quotePrefix="1" applyFont="1" applyFill="1" applyBorder="1" applyAlignment="1">
      <alignment vertical="center" wrapText="1"/>
    </xf>
    <xf numFmtId="0" fontId="50" fillId="0" borderId="46" xfId="2" quotePrefix="1" applyFont="1" applyFill="1" applyBorder="1" applyAlignment="1">
      <alignment vertical="center" wrapText="1"/>
    </xf>
    <xf numFmtId="0" fontId="16" fillId="0" borderId="1" xfId="2" applyBorder="1" applyProtection="1">
      <alignment vertical="center"/>
      <protection locked="0"/>
    </xf>
    <xf numFmtId="0" fontId="54" fillId="0" borderId="42" xfId="2" quotePrefix="1" applyFont="1" applyFill="1" applyBorder="1" applyAlignment="1">
      <alignment vertical="center"/>
    </xf>
    <xf numFmtId="0" fontId="50" fillId="0" borderId="42" xfId="2" quotePrefix="1" applyFont="1" applyFill="1" applyBorder="1" applyAlignment="1">
      <alignment vertical="center"/>
    </xf>
    <xf numFmtId="0" fontId="36" fillId="0" borderId="1" xfId="0" applyFont="1" applyBorder="1">
      <alignment vertical="center"/>
    </xf>
    <xf numFmtId="0" fontId="55" fillId="7" borderId="1" xfId="2" quotePrefix="1" applyFont="1" applyFill="1" applyBorder="1" applyProtection="1">
      <alignment vertical="center"/>
      <protection locked="0"/>
    </xf>
    <xf numFmtId="0" fontId="5" fillId="0" borderId="35" xfId="0" applyFont="1" applyBorder="1" applyAlignment="1">
      <alignment horizontal="left" vertical="top" wrapText="1" readingOrder="1"/>
    </xf>
    <xf numFmtId="0" fontId="5" fillId="0" borderId="36" xfId="0" applyFont="1" applyBorder="1" applyAlignment="1">
      <alignment horizontal="left" vertical="top" wrapText="1" readingOrder="1"/>
    </xf>
    <xf numFmtId="0" fontId="5" fillId="0" borderId="39" xfId="0" applyFont="1" applyBorder="1" applyAlignment="1">
      <alignment horizontal="left" vertical="top" wrapText="1" readingOrder="1"/>
    </xf>
    <xf numFmtId="0" fontId="31" fillId="0" borderId="43" xfId="0" applyFont="1" applyBorder="1" applyAlignment="1">
      <alignment horizontal="left" vertical="top" wrapText="1" readingOrder="1"/>
    </xf>
    <xf numFmtId="0" fontId="31" fillId="0" borderId="0" xfId="0" applyFont="1" applyAlignment="1">
      <alignment horizontal="left" vertical="top" wrapText="1" readingOrder="1"/>
    </xf>
    <xf numFmtId="0" fontId="31" fillId="0" borderId="30" xfId="0" applyFont="1" applyBorder="1" applyAlignment="1">
      <alignment horizontal="left" vertical="top" wrapText="1" readingOrder="1"/>
    </xf>
    <xf numFmtId="0" fontId="31" fillId="0" borderId="44" xfId="0" applyFont="1" applyBorder="1" applyAlignment="1">
      <alignment horizontal="left" vertical="top" wrapText="1" readingOrder="1"/>
    </xf>
    <xf numFmtId="0" fontId="31" fillId="0" borderId="32" xfId="0" applyFont="1" applyBorder="1" applyAlignment="1">
      <alignment horizontal="left" vertical="top" wrapText="1" readingOrder="1"/>
    </xf>
    <xf numFmtId="0" fontId="31" fillId="0" borderId="33" xfId="0" applyFont="1" applyBorder="1" applyAlignment="1">
      <alignment horizontal="left" vertical="top" wrapText="1" readingOrder="1"/>
    </xf>
    <xf numFmtId="0" fontId="53" fillId="0" borderId="43" xfId="0" applyFont="1" applyBorder="1" applyAlignment="1">
      <alignment horizontal="left" vertical="top" wrapText="1" readingOrder="1"/>
    </xf>
    <xf numFmtId="0" fontId="53" fillId="0" borderId="0" xfId="0" applyFont="1" applyAlignment="1">
      <alignment horizontal="left" vertical="top" wrapText="1" readingOrder="1"/>
    </xf>
    <xf numFmtId="0" fontId="53" fillId="0" borderId="30" xfId="0" applyFont="1" applyBorder="1" applyAlignment="1">
      <alignment horizontal="left" vertical="top" wrapText="1" readingOrder="1"/>
    </xf>
    <xf numFmtId="0" fontId="53" fillId="0" borderId="44" xfId="0" applyFont="1" applyBorder="1" applyAlignment="1">
      <alignment horizontal="left" vertical="top" wrapText="1" readingOrder="1"/>
    </xf>
    <xf numFmtId="0" fontId="53" fillId="0" borderId="32" xfId="0" applyFont="1" applyBorder="1" applyAlignment="1">
      <alignment horizontal="left" vertical="top" wrapText="1" readingOrder="1"/>
    </xf>
    <xf numFmtId="0" fontId="53" fillId="0" borderId="33" xfId="0" applyFont="1" applyBorder="1" applyAlignment="1">
      <alignment horizontal="left" vertical="top" wrapText="1" readingOrder="1"/>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7" fillId="0" borderId="1"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20" fillId="0" borderId="0" xfId="3" applyFont="1" applyAlignment="1">
      <alignment horizontal="center" vertical="center"/>
    </xf>
    <xf numFmtId="0" fontId="24" fillId="13" borderId="9" xfId="3" applyFont="1" applyFill="1" applyBorder="1" applyAlignment="1">
      <alignment horizontal="center" vertical="center" wrapText="1" shrinkToFit="1"/>
    </xf>
    <xf numFmtId="0" fontId="24" fillId="13" borderId="13" xfId="3" applyFont="1" applyFill="1" applyBorder="1" applyAlignment="1">
      <alignment horizontal="center" vertical="center" shrinkToFit="1"/>
    </xf>
    <xf numFmtId="0" fontId="25" fillId="0" borderId="10" xfId="3" applyFont="1" applyBorder="1" applyAlignment="1">
      <alignment horizontal="left" vertical="center" wrapText="1"/>
    </xf>
    <xf numFmtId="0" fontId="25" fillId="0" borderId="11" xfId="3" applyFont="1" applyBorder="1" applyAlignment="1">
      <alignment horizontal="left" vertical="center" wrapText="1"/>
    </xf>
    <xf numFmtId="0" fontId="25" fillId="0" borderId="12" xfId="3" applyFont="1" applyBorder="1" applyAlignment="1">
      <alignment horizontal="left" vertical="center" wrapText="1"/>
    </xf>
    <xf numFmtId="0" fontId="25" fillId="0" borderId="14" xfId="3" applyFont="1" applyBorder="1" applyAlignment="1">
      <alignment horizontal="left" vertical="center" wrapText="1"/>
    </xf>
    <xf numFmtId="0" fontId="25" fillId="0" borderId="15" xfId="3" applyFont="1" applyBorder="1" applyAlignment="1">
      <alignment horizontal="left" vertical="center" wrapText="1"/>
    </xf>
    <xf numFmtId="0" fontId="25" fillId="0" borderId="16" xfId="3" applyFont="1" applyBorder="1" applyAlignment="1">
      <alignment horizontal="left" vertical="center" wrapText="1"/>
    </xf>
    <xf numFmtId="0" fontId="24" fillId="13" borderId="13" xfId="3" applyFont="1" applyFill="1" applyBorder="1" applyAlignment="1">
      <alignment horizontal="center" vertical="center" wrapText="1" shrinkToFit="1"/>
    </xf>
    <xf numFmtId="0" fontId="25" fillId="0" borderId="17" xfId="3" applyFont="1" applyBorder="1" applyAlignment="1">
      <alignment horizontal="left" vertical="center" wrapText="1"/>
    </xf>
    <xf numFmtId="0" fontId="25" fillId="0" borderId="18" xfId="3" applyFont="1" applyBorder="1" applyAlignment="1">
      <alignment horizontal="left" vertical="center" wrapText="1"/>
    </xf>
    <xf numFmtId="0" fontId="25" fillId="0" borderId="19" xfId="3" applyFont="1" applyBorder="1" applyAlignment="1">
      <alignment horizontal="left" vertical="center" wrapText="1"/>
    </xf>
    <xf numFmtId="0" fontId="25" fillId="0" borderId="20" xfId="3" applyFont="1" applyBorder="1" applyAlignment="1">
      <alignment horizontal="left" vertical="center" wrapText="1"/>
    </xf>
    <xf numFmtId="0" fontId="25" fillId="0" borderId="21" xfId="3" applyFont="1" applyBorder="1" applyAlignment="1">
      <alignment horizontal="left" vertical="center" wrapText="1"/>
    </xf>
    <xf numFmtId="0" fontId="25" fillId="0" borderId="22" xfId="3" applyFont="1" applyBorder="1" applyAlignment="1">
      <alignment horizontal="left" vertical="center" wrapText="1"/>
    </xf>
    <xf numFmtId="0" fontId="43" fillId="0" borderId="58" xfId="3" applyFont="1" applyBorder="1" applyAlignment="1">
      <alignment horizontal="left" vertical="top" wrapText="1"/>
    </xf>
    <xf numFmtId="0" fontId="26" fillId="13" borderId="29" xfId="3" applyFont="1" applyFill="1" applyBorder="1" applyAlignment="1">
      <alignment horizontal="center" vertical="center" wrapText="1"/>
    </xf>
    <xf numFmtId="0" fontId="26" fillId="13" borderId="29" xfId="3" applyFont="1" applyFill="1" applyBorder="1" applyAlignment="1">
      <alignment horizontal="center" vertical="center"/>
    </xf>
    <xf numFmtId="0" fontId="26" fillId="13" borderId="31" xfId="3" applyFont="1" applyFill="1" applyBorder="1" applyAlignment="1">
      <alignment horizontal="center" vertical="center"/>
    </xf>
    <xf numFmtId="0" fontId="4" fillId="0" borderId="0" xfId="3" applyFont="1" applyAlignment="1">
      <alignment horizontal="center"/>
    </xf>
    <xf numFmtId="0" fontId="4" fillId="0" borderId="30" xfId="3" applyFont="1" applyBorder="1" applyAlignment="1">
      <alignment horizontal="center"/>
    </xf>
    <xf numFmtId="0" fontId="4" fillId="0" borderId="32" xfId="3" applyFont="1" applyBorder="1" applyAlignment="1">
      <alignment horizontal="center"/>
    </xf>
    <xf numFmtId="0" fontId="4" fillId="0" borderId="33" xfId="3" applyFont="1" applyBorder="1" applyAlignment="1">
      <alignment horizontal="center"/>
    </xf>
    <xf numFmtId="0" fontId="24" fillId="13" borderId="23" xfId="3" applyFont="1" applyFill="1" applyBorder="1" applyAlignment="1">
      <alignment horizontal="center" vertical="center" wrapText="1" shrinkToFit="1"/>
    </xf>
    <xf numFmtId="0" fontId="24" fillId="13" borderId="26" xfId="3" applyFont="1" applyFill="1" applyBorder="1" applyAlignment="1">
      <alignment horizontal="center" vertical="center" wrapText="1" shrinkToFit="1"/>
    </xf>
    <xf numFmtId="0" fontId="25" fillId="0" borderId="8" xfId="3" applyFont="1" applyBorder="1" applyAlignment="1">
      <alignment horizontal="left" vertical="center" wrapText="1"/>
    </xf>
    <xf numFmtId="0" fontId="25" fillId="0" borderId="24" xfId="3" applyFont="1" applyBorder="1" applyAlignment="1">
      <alignment horizontal="left" vertical="center" wrapText="1"/>
    </xf>
    <xf numFmtId="0" fontId="25" fillId="0" borderId="25" xfId="3" applyFont="1" applyBorder="1" applyAlignment="1">
      <alignment horizontal="left" vertical="center" wrapText="1"/>
    </xf>
    <xf numFmtId="0" fontId="25" fillId="0" borderId="27" xfId="3" applyFont="1" applyBorder="1" applyAlignment="1">
      <alignment horizontal="left" vertical="center" wrapText="1"/>
    </xf>
    <xf numFmtId="0" fontId="25" fillId="0" borderId="5" xfId="3" applyFont="1" applyBorder="1" applyAlignment="1">
      <alignment horizontal="left" vertical="center" wrapText="1"/>
    </xf>
    <xf numFmtId="0" fontId="25" fillId="0" borderId="28" xfId="3" applyFont="1" applyBorder="1" applyAlignment="1">
      <alignment horizontal="left" vertical="center" wrapText="1"/>
    </xf>
    <xf numFmtId="0" fontId="24" fillId="13" borderId="29" xfId="3" applyFont="1" applyFill="1" applyBorder="1" applyAlignment="1">
      <alignment horizontal="center" vertical="center" shrinkToFit="1"/>
    </xf>
    <xf numFmtId="0" fontId="24" fillId="13" borderId="26" xfId="3" applyFont="1" applyFill="1" applyBorder="1" applyAlignment="1">
      <alignment horizontal="center" vertical="center" shrinkToFit="1"/>
    </xf>
    <xf numFmtId="0" fontId="25" fillId="0" borderId="18" xfId="3" applyFont="1" applyBorder="1" applyAlignment="1">
      <alignment horizontal="left" vertical="center"/>
    </xf>
    <xf numFmtId="0" fontId="25" fillId="0" borderId="19" xfId="3" applyFont="1" applyBorder="1" applyAlignment="1">
      <alignment horizontal="left" vertical="center"/>
    </xf>
    <xf numFmtId="0" fontId="25" fillId="0" borderId="21" xfId="3" applyFont="1" applyBorder="1" applyAlignment="1">
      <alignment horizontal="left" vertical="center"/>
    </xf>
    <xf numFmtId="0" fontId="25" fillId="0" borderId="22" xfId="3" applyFont="1" applyBorder="1" applyAlignment="1">
      <alignment horizontal="left" vertical="center"/>
    </xf>
    <xf numFmtId="0" fontId="25" fillId="0" borderId="15" xfId="3" applyFont="1" applyBorder="1" applyAlignment="1">
      <alignment horizontal="left" vertical="center"/>
    </xf>
    <xf numFmtId="0" fontId="25" fillId="0" borderId="16" xfId="3" applyFont="1" applyBorder="1" applyAlignment="1">
      <alignment horizontal="left" vertical="center"/>
    </xf>
    <xf numFmtId="0" fontId="17" fillId="0" borderId="34" xfId="0" applyFont="1" applyBorder="1" applyAlignment="1" applyProtection="1">
      <alignment horizontal="center" vertical="center" wrapText="1"/>
      <protection locked="0"/>
    </xf>
    <xf numFmtId="0" fontId="17" fillId="0" borderId="37" xfId="0" applyFont="1" applyBorder="1" applyAlignment="1" applyProtection="1">
      <alignment horizontal="center" vertical="center" wrapText="1"/>
      <protection locked="0"/>
    </xf>
    <xf numFmtId="0" fontId="17" fillId="0" borderId="38" xfId="0" applyFont="1" applyBorder="1" applyAlignment="1" applyProtection="1">
      <alignment horizontal="center" vertical="center" wrapText="1"/>
      <protection locked="0"/>
    </xf>
    <xf numFmtId="0" fontId="17" fillId="0" borderId="1" xfId="0" applyFont="1" applyBorder="1" applyAlignment="1">
      <alignment horizontal="center" vertical="center" wrapText="1"/>
    </xf>
    <xf numFmtId="0" fontId="17" fillId="0" borderId="1" xfId="0" applyFont="1" applyBorder="1" applyAlignment="1">
      <alignment horizontal="left" vertical="center"/>
    </xf>
    <xf numFmtId="0" fontId="17" fillId="0" borderId="42" xfId="0" applyFont="1" applyBorder="1" applyAlignment="1">
      <alignment horizontal="left" vertical="center"/>
    </xf>
    <xf numFmtId="0" fontId="17" fillId="11" borderId="23" xfId="0" applyFont="1" applyFill="1" applyBorder="1" applyAlignment="1">
      <alignment horizontal="center" vertical="center" textRotation="255"/>
    </xf>
    <xf numFmtId="0" fontId="17" fillId="11" borderId="29" xfId="0" applyFont="1" applyFill="1" applyBorder="1" applyAlignment="1">
      <alignment horizontal="center" vertical="center" textRotation="255"/>
    </xf>
    <xf numFmtId="0" fontId="18" fillId="3" borderId="7" xfId="0" applyFont="1" applyFill="1" applyBorder="1" applyAlignment="1">
      <alignment horizontal="center" vertical="center"/>
    </xf>
    <xf numFmtId="0" fontId="18" fillId="3" borderId="30" xfId="0" applyFont="1" applyFill="1" applyBorder="1" applyAlignment="1">
      <alignment horizontal="center" vertical="center"/>
    </xf>
    <xf numFmtId="0" fontId="36" fillId="0" borderId="6" xfId="0" applyFont="1" applyBorder="1" applyAlignment="1">
      <alignment horizontal="left" vertical="center"/>
    </xf>
    <xf numFmtId="0" fontId="36" fillId="0" borderId="46" xfId="0" applyFont="1" applyBorder="1" applyAlignment="1">
      <alignment horizontal="left" vertical="center"/>
    </xf>
    <xf numFmtId="0" fontId="28" fillId="7" borderId="35" xfId="0" applyFont="1" applyFill="1" applyBorder="1" applyAlignment="1">
      <alignment horizontal="center" vertical="center"/>
    </xf>
    <xf numFmtId="0" fontId="28" fillId="7" borderId="36" xfId="0" applyFont="1" applyFill="1" applyBorder="1" applyAlignment="1">
      <alignment horizontal="center" vertical="center"/>
    </xf>
    <xf numFmtId="0" fontId="28" fillId="7" borderId="39" xfId="0" applyFont="1" applyFill="1" applyBorder="1" applyAlignment="1">
      <alignment horizontal="center" vertical="center"/>
    </xf>
    <xf numFmtId="0" fontId="17" fillId="0" borderId="1" xfId="0" applyFont="1" applyBorder="1" applyAlignment="1">
      <alignment horizontal="center" vertical="center"/>
    </xf>
    <xf numFmtId="0" fontId="17" fillId="0" borderId="6" xfId="0" applyFont="1" applyBorder="1" applyAlignment="1">
      <alignment horizontal="center" vertical="center"/>
    </xf>
    <xf numFmtId="0" fontId="17" fillId="12" borderId="41" xfId="0" applyFont="1" applyFill="1" applyBorder="1" applyAlignment="1">
      <alignment horizontal="center" vertical="center" textRotation="255"/>
    </xf>
    <xf numFmtId="0" fontId="17" fillId="12" borderId="43" xfId="0" applyFont="1" applyFill="1" applyBorder="1" applyAlignment="1">
      <alignment horizontal="center" vertical="center" textRotation="255"/>
    </xf>
    <xf numFmtId="0" fontId="17" fillId="12" borderId="44" xfId="0" applyFont="1" applyFill="1" applyBorder="1" applyAlignment="1">
      <alignment horizontal="center" vertical="center" textRotation="255"/>
    </xf>
    <xf numFmtId="0" fontId="17" fillId="0" borderId="4" xfId="0" applyFont="1" applyBorder="1" applyAlignment="1">
      <alignment horizontal="center" vertical="center"/>
    </xf>
    <xf numFmtId="0" fontId="18" fillId="3" borderId="27" xfId="0" applyFont="1" applyFill="1" applyBorder="1" applyAlignment="1">
      <alignment horizontal="center" vertical="center"/>
    </xf>
    <xf numFmtId="0" fontId="28" fillId="7" borderId="8" xfId="0" applyFont="1" applyFill="1" applyBorder="1" applyAlignment="1">
      <alignment horizontal="center" vertical="center"/>
    </xf>
    <xf numFmtId="0" fontId="28" fillId="7" borderId="24" xfId="0" applyFont="1" applyFill="1" applyBorder="1" applyAlignment="1">
      <alignment horizontal="center" vertical="center"/>
    </xf>
    <xf numFmtId="0" fontId="28" fillId="7" borderId="48" xfId="0" applyFont="1" applyFill="1" applyBorder="1" applyAlignment="1">
      <alignment horizontal="center" vertical="center"/>
    </xf>
    <xf numFmtId="0" fontId="17" fillId="0" borderId="6" xfId="0" applyFont="1" applyBorder="1" applyAlignment="1">
      <alignment horizontal="left" vertical="center" wrapText="1"/>
    </xf>
    <xf numFmtId="0" fontId="17" fillId="0" borderId="46" xfId="0" applyFont="1" applyBorder="1" applyAlignment="1">
      <alignment horizontal="left" vertical="center" wrapText="1"/>
    </xf>
    <xf numFmtId="0" fontId="17" fillId="11" borderId="34" xfId="0" applyFont="1" applyFill="1" applyBorder="1" applyAlignment="1">
      <alignment horizontal="center" vertical="center" textRotation="255"/>
    </xf>
    <xf numFmtId="0" fontId="17" fillId="11" borderId="37" xfId="0" applyFont="1" applyFill="1" applyBorder="1" applyAlignment="1">
      <alignment horizontal="center" vertical="center" textRotation="255"/>
    </xf>
    <xf numFmtId="0" fontId="17" fillId="11" borderId="38" xfId="0" applyFont="1" applyFill="1" applyBorder="1" applyAlignment="1">
      <alignment horizontal="center" vertical="center" textRotation="255"/>
    </xf>
    <xf numFmtId="0" fontId="18" fillId="3" borderId="49" xfId="0" applyFont="1" applyFill="1" applyBorder="1" applyAlignment="1">
      <alignment horizontal="center" vertical="center"/>
    </xf>
    <xf numFmtId="0" fontId="18" fillId="3" borderId="50" xfId="0" applyFont="1" applyFill="1" applyBorder="1" applyAlignment="1">
      <alignment horizontal="center" vertical="center"/>
    </xf>
    <xf numFmtId="0" fontId="17" fillId="0" borderId="6" xfId="0" applyFont="1" applyBorder="1" applyAlignment="1">
      <alignment horizontal="left" vertical="center"/>
    </xf>
    <xf numFmtId="0" fontId="17" fillId="0" borderId="46" xfId="0" applyFont="1" applyBorder="1" applyAlignment="1">
      <alignment horizontal="left" vertical="center"/>
    </xf>
    <xf numFmtId="0" fontId="17" fillId="0" borderId="48" xfId="0" applyFont="1" applyBorder="1" applyAlignment="1">
      <alignment horizontal="left" vertical="center" wrapText="1"/>
    </xf>
    <xf numFmtId="0" fontId="17" fillId="0" borderId="55" xfId="0" applyFont="1" applyBorder="1" applyAlignment="1">
      <alignment horizontal="left" vertical="center" wrapText="1"/>
    </xf>
    <xf numFmtId="0" fontId="17" fillId="0" borderId="24" xfId="0" applyFont="1" applyBorder="1" applyAlignment="1">
      <alignment horizontal="left" vertical="center" wrapText="1"/>
    </xf>
    <xf numFmtId="0" fontId="17" fillId="0" borderId="5" xfId="0" applyFont="1" applyBorder="1" applyAlignment="1">
      <alignment horizontal="left" vertical="center" wrapTex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17" fillId="0" borderId="56" xfId="0" applyFont="1" applyBorder="1" applyAlignment="1">
      <alignment horizontal="left" vertical="center" wrapText="1"/>
    </xf>
    <xf numFmtId="0" fontId="17" fillId="0" borderId="23" xfId="0" applyFont="1" applyBorder="1" applyAlignment="1">
      <alignment horizontal="center" vertical="center" wrapText="1"/>
    </xf>
    <xf numFmtId="0" fontId="17" fillId="0" borderId="26" xfId="0" applyFont="1" applyBorder="1" applyAlignment="1">
      <alignment horizontal="center" vertical="center" wrapText="1"/>
    </xf>
    <xf numFmtId="0" fontId="17" fillId="0" borderId="23" xfId="0" applyFont="1" applyBorder="1" applyAlignment="1">
      <alignment horizontal="left" vertical="center" wrapText="1"/>
    </xf>
    <xf numFmtId="0" fontId="17" fillId="0" borderId="26" xfId="0" applyFont="1" applyBorder="1" applyAlignment="1">
      <alignment horizontal="left" vertical="center" wrapText="1"/>
    </xf>
    <xf numFmtId="0" fontId="17" fillId="11" borderId="34" xfId="0" applyFont="1" applyFill="1" applyBorder="1" applyAlignment="1">
      <alignment horizontal="center" vertical="center" textRotation="255" wrapText="1"/>
    </xf>
    <xf numFmtId="0" fontId="17" fillId="11" borderId="37" xfId="0" applyFont="1" applyFill="1" applyBorder="1" applyAlignment="1">
      <alignment horizontal="center" vertical="center" textRotation="255" wrapText="1"/>
    </xf>
    <xf numFmtId="0" fontId="17" fillId="11" borderId="38" xfId="0" applyFont="1" applyFill="1" applyBorder="1" applyAlignment="1">
      <alignment horizontal="center" vertical="center" textRotation="255" wrapText="1"/>
    </xf>
    <xf numFmtId="0" fontId="36" fillId="0" borderId="47" xfId="0" applyFont="1" applyBorder="1" applyAlignment="1">
      <alignment horizontal="left" vertical="center"/>
    </xf>
    <xf numFmtId="0" fontId="18" fillId="3" borderId="47" xfId="0" applyFont="1" applyFill="1" applyBorder="1" applyAlignment="1">
      <alignment horizontal="center" vertical="center"/>
    </xf>
    <xf numFmtId="0" fontId="18" fillId="3" borderId="46" xfId="0" applyFont="1" applyFill="1" applyBorder="1" applyAlignment="1">
      <alignment horizontal="center" vertical="center"/>
    </xf>
    <xf numFmtId="0" fontId="17" fillId="0" borderId="32" xfId="0" applyFont="1" applyBorder="1" applyAlignment="1">
      <alignment horizontal="left" vertical="center"/>
    </xf>
    <xf numFmtId="0" fontId="40" fillId="2" borderId="2" xfId="0" applyFont="1" applyFill="1" applyBorder="1" applyAlignment="1">
      <alignment horizontal="left" vertical="center" wrapText="1"/>
    </xf>
    <xf numFmtId="0" fontId="40" fillId="2" borderId="4" xfId="0" applyFont="1" applyFill="1" applyBorder="1" applyAlignment="1">
      <alignment horizontal="left" vertical="center" wrapText="1"/>
    </xf>
    <xf numFmtId="0" fontId="17" fillId="0" borderId="45" xfId="0" applyFont="1" applyBorder="1" applyAlignment="1">
      <alignment horizontal="left" vertical="center"/>
    </xf>
    <xf numFmtId="0" fontId="17" fillId="0" borderId="53" xfId="0" applyFont="1" applyBorder="1" applyAlignment="1">
      <alignment horizontal="left" vertical="center"/>
    </xf>
    <xf numFmtId="0" fontId="18" fillId="3" borderId="5" xfId="0" applyFont="1" applyFill="1" applyBorder="1" applyAlignment="1">
      <alignment horizontal="center" vertical="center"/>
    </xf>
    <xf numFmtId="0" fontId="17" fillId="0" borderId="1" xfId="0" applyFont="1" applyBorder="1" applyAlignment="1">
      <alignment horizontal="left" vertical="center" wrapText="1"/>
    </xf>
    <xf numFmtId="0" fontId="17" fillId="0" borderId="48" xfId="0" applyFont="1" applyBorder="1" applyAlignment="1">
      <alignment horizontal="left" vertical="center"/>
    </xf>
    <xf numFmtId="0" fontId="17" fillId="0" borderId="55" xfId="0" applyFont="1" applyBorder="1" applyAlignment="1">
      <alignment horizontal="left" vertical="center"/>
    </xf>
    <xf numFmtId="0" fontId="49" fillId="2" borderId="24" xfId="0" applyFont="1" applyFill="1" applyBorder="1" applyAlignment="1">
      <alignment horizontal="left" vertical="center" wrapText="1"/>
    </xf>
    <xf numFmtId="0" fontId="49" fillId="2" borderId="5" xfId="0" applyFont="1" applyFill="1" applyBorder="1" applyAlignment="1">
      <alignment horizontal="left" vertical="center"/>
    </xf>
  </cellXfs>
  <cellStyles count="4">
    <cellStyle name="ハイパーリンク" xfId="2" builtinId="8"/>
    <cellStyle name="標準" xfId="0" builtinId="0"/>
    <cellStyle name="標準 2" xfId="3" xr:uid="{A2A41BBB-0A75-4937-8778-9865861F26BD}"/>
    <cellStyle name="標準_インドお伺い書" xfId="1" xr:uid="{7C8908A2-99C8-453B-BBD6-7F7FAF9BF13A}"/>
  </cellStyles>
  <dxfs count="168">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ont>
        <b val="0"/>
        <i val="0"/>
        <color rgb="FFFF0000"/>
      </font>
      <fill>
        <patternFill>
          <bgColor rgb="FFFFFF00"/>
        </patternFill>
      </fill>
    </dxf>
    <dxf>
      <font>
        <b val="0"/>
        <i val="0"/>
        <color rgb="FFFF0000"/>
      </font>
      <fill>
        <patternFill>
          <bgColor rgb="FFFFFF00"/>
        </patternFill>
      </fill>
    </dxf>
    <dxf>
      <font>
        <b val="0"/>
        <i val="0"/>
        <color rgb="FFFF0000"/>
      </font>
      <fill>
        <patternFill>
          <bgColor rgb="FFFFFF00"/>
        </patternFill>
      </fill>
    </dxf>
    <dxf>
      <font>
        <b val="0"/>
        <i val="0"/>
        <color rgb="FFFF0000"/>
      </font>
      <fill>
        <patternFill>
          <bgColor rgb="FFFFFF00"/>
        </patternFill>
      </fill>
    </dxf>
    <dxf>
      <font>
        <b val="0"/>
        <i val="0"/>
        <color rgb="FFFF0000"/>
      </font>
      <fill>
        <patternFill>
          <bgColor rgb="FFFFFF00"/>
        </patternFill>
      </fill>
    </dxf>
    <dxf>
      <font>
        <b val="0"/>
        <i val="0"/>
        <color rgb="FFFF0000"/>
      </font>
      <fill>
        <patternFill>
          <bgColor rgb="FFFFFF00"/>
        </patternFill>
      </fill>
    </dxf>
    <dxf>
      <font>
        <b val="0"/>
        <i val="0"/>
        <color rgb="FFFF0000"/>
      </font>
      <fill>
        <patternFill>
          <bgColor rgb="FFFFFF00"/>
        </patternFill>
      </fill>
    </dxf>
    <dxf>
      <font>
        <b val="0"/>
        <i val="0"/>
        <color rgb="FFFF0000"/>
      </font>
      <fill>
        <patternFill>
          <bgColor rgb="FFFFFF00"/>
        </patternFill>
      </fill>
    </dxf>
    <dxf>
      <font>
        <color rgb="FFFF0000"/>
      </font>
      <fill>
        <patternFill>
          <bgColor rgb="FFFFFF00"/>
        </patternFill>
      </fill>
    </dxf>
    <dxf>
      <font>
        <b val="0"/>
        <i val="0"/>
        <color rgb="FFFF0000"/>
      </font>
      <fill>
        <patternFill>
          <bgColor rgb="FFFFFF00"/>
        </patternFill>
      </fill>
    </dxf>
    <dxf>
      <font>
        <b val="0"/>
        <i val="0"/>
        <color rgb="FFFF0000"/>
      </font>
      <fill>
        <patternFill>
          <bgColor rgb="FFFFFF00"/>
        </patternFill>
      </fill>
    </dxf>
    <dxf>
      <font>
        <b val="0"/>
        <i val="0"/>
        <color rgb="FFFF0000"/>
      </font>
      <fill>
        <patternFill>
          <bgColor rgb="FFFFFF00"/>
        </patternFill>
      </fill>
    </dxf>
    <dxf>
      <font>
        <b val="0"/>
        <i val="0"/>
        <color rgb="FFFF0000"/>
      </font>
      <fill>
        <patternFill>
          <bgColor rgb="FFFFFF00"/>
        </patternFill>
      </fill>
    </dxf>
    <dxf>
      <font>
        <b val="0"/>
        <i val="0"/>
        <color rgb="FFFF0000"/>
      </font>
      <fill>
        <patternFill>
          <bgColor rgb="FFFFFF00"/>
        </patternFill>
      </fill>
    </dxf>
    <dxf>
      <font>
        <b val="0"/>
        <i val="0"/>
        <color rgb="FFFF0000"/>
      </font>
      <fill>
        <patternFill>
          <bgColor rgb="FFFFFF00"/>
        </patternFill>
      </fill>
    </dxf>
    <dxf>
      <font>
        <b val="0"/>
        <i val="0"/>
        <color rgb="FFFF0000"/>
      </font>
      <fill>
        <patternFill>
          <bgColor rgb="FFFFFF00"/>
        </patternFill>
      </fill>
    </dxf>
    <dxf>
      <font>
        <b val="0"/>
        <i val="0"/>
        <color rgb="FFFF0000"/>
      </font>
      <fill>
        <patternFill>
          <bgColor rgb="FFFFFF00"/>
        </patternFill>
      </fill>
    </dxf>
    <dxf>
      <font>
        <b val="0"/>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val="0"/>
        <i val="0"/>
        <color rgb="FFFF0000"/>
      </font>
      <fill>
        <patternFill>
          <bgColor rgb="FFFFFF00"/>
        </patternFill>
      </fill>
    </dxf>
    <dxf>
      <font>
        <b/>
        <i val="0"/>
        <color rgb="FFFF0000"/>
      </font>
      <fill>
        <patternFill>
          <bgColor rgb="FFFFFF00"/>
        </patternFill>
      </fill>
    </dxf>
    <dxf>
      <fill>
        <patternFill>
          <bgColor rgb="FF00B0F0"/>
        </patternFill>
      </fill>
    </dxf>
    <dxf>
      <fill>
        <patternFill>
          <bgColor rgb="FFFFFF00"/>
        </patternFill>
      </fill>
    </dxf>
    <dxf>
      <fill>
        <patternFill>
          <bgColor rgb="FFFFFF00"/>
        </patternFill>
      </fill>
    </dxf>
    <dxf>
      <font>
        <color rgb="FF9C0006"/>
      </font>
      <fill>
        <patternFill>
          <bgColor rgb="FFFFC7CE"/>
        </patternFill>
      </fill>
    </dxf>
    <dxf>
      <fill>
        <patternFill>
          <bgColor rgb="FF00B0F0"/>
        </patternFill>
      </fill>
    </dxf>
    <dxf>
      <fill>
        <patternFill>
          <bgColor rgb="FF00B0F0"/>
        </patternFill>
      </fill>
    </dxf>
    <dxf>
      <fill>
        <patternFill>
          <bgColor rgb="FFFFFF0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FFFF00"/>
        </patternFill>
      </fill>
    </dxf>
    <dxf>
      <fill>
        <patternFill>
          <bgColor rgb="FF00B0F0"/>
        </patternFill>
      </fill>
    </dxf>
    <dxf>
      <fill>
        <patternFill>
          <bgColor rgb="FF00B0F0"/>
        </patternFill>
      </fill>
    </dxf>
    <dxf>
      <fill>
        <patternFill>
          <bgColor rgb="FFFFFF0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FFFF0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00B0F0"/>
        </patternFill>
      </fill>
    </dxf>
    <dxf>
      <fill>
        <patternFill>
          <bgColor rgb="FF00B0F0"/>
        </patternFill>
      </fill>
    </dxf>
    <dxf>
      <fill>
        <patternFill>
          <bgColor rgb="FFFFFF00"/>
        </patternFill>
      </fill>
    </dxf>
    <dxf>
      <fill>
        <patternFill>
          <bgColor rgb="FF00B0F0"/>
        </patternFill>
      </fill>
    </dxf>
    <dxf>
      <fill>
        <patternFill>
          <bgColor rgb="FF00B0F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FFFF00"/>
        </patternFill>
      </fill>
    </dxf>
    <dxf>
      <fill>
        <patternFill>
          <bgColor rgb="FF00B0F0"/>
        </patternFill>
      </fill>
    </dxf>
    <dxf>
      <font>
        <color auto="1"/>
      </font>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FFFF00"/>
        </patternFill>
      </fill>
    </dxf>
    <dxf>
      <fill>
        <patternFill>
          <bgColor rgb="FF00B0F0"/>
        </patternFill>
      </fill>
    </dxf>
    <dxf>
      <fill>
        <patternFill>
          <bgColor rgb="FFFFFF00"/>
        </patternFill>
      </fill>
    </dxf>
    <dxf>
      <fill>
        <patternFill>
          <bgColor rgb="FFFFFF00"/>
        </patternFill>
      </fill>
    </dxf>
    <dxf>
      <fill>
        <patternFill>
          <bgColor rgb="FF00B0F0"/>
        </patternFill>
      </fill>
    </dxf>
    <dxf>
      <fill>
        <patternFill>
          <bgColor rgb="FFFFFF00"/>
        </patternFill>
      </fill>
    </dxf>
    <dxf>
      <fill>
        <patternFill>
          <bgColor rgb="FFFFFF00"/>
        </patternFill>
      </fill>
    </dxf>
    <dxf>
      <fill>
        <patternFill>
          <bgColor rgb="FFFFFF00"/>
        </patternFill>
      </fill>
    </dxf>
    <dxf>
      <fill>
        <patternFill>
          <bgColor theme="1"/>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FFFF00"/>
        </patternFill>
      </fill>
    </dxf>
    <dxf>
      <fill>
        <patternFill>
          <bgColor rgb="FF00B0F0"/>
        </patternFill>
      </fill>
    </dxf>
    <dxf>
      <font>
        <b/>
        <i val="0"/>
        <color rgb="FFFF0000"/>
      </font>
    </dxf>
    <dxf>
      <fill>
        <patternFill>
          <bgColor rgb="FFFFFF00"/>
        </patternFill>
      </fill>
    </dxf>
    <dxf>
      <font>
        <color auto="1"/>
      </font>
      <fill>
        <patternFill>
          <bgColor theme="1"/>
        </patternFill>
      </fill>
    </dxf>
    <dxf>
      <font>
        <color theme="0"/>
      </font>
      <fill>
        <patternFill>
          <bgColor theme="0" tint="-0.34998626667073579"/>
        </patternFill>
      </fill>
    </dxf>
    <dxf>
      <font>
        <color theme="0"/>
      </font>
      <fill>
        <patternFill>
          <bgColor theme="0" tint="-0.34998626667073579"/>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auto="1"/>
      </font>
      <fill>
        <patternFill>
          <bgColor theme="1"/>
        </patternFill>
      </fill>
    </dxf>
    <dxf>
      <font>
        <color auto="1"/>
      </font>
      <fill>
        <patternFill>
          <bgColor theme="1"/>
        </patternFill>
      </fill>
    </dxf>
    <dxf>
      <font>
        <color auto="1"/>
      </font>
      <fill>
        <patternFill>
          <bgColor theme="1"/>
        </patternFill>
      </fill>
    </dxf>
    <dxf>
      <fill>
        <patternFill>
          <bgColor theme="4" tint="0.79998168889431442"/>
        </patternFill>
      </fill>
    </dxf>
    <dxf>
      <font>
        <color auto="1"/>
      </font>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oneCellAnchor>
    <xdr:from>
      <xdr:col>2</xdr:col>
      <xdr:colOff>249116</xdr:colOff>
      <xdr:row>27</xdr:row>
      <xdr:rowOff>58615</xdr:rowOff>
    </xdr:from>
    <xdr:ext cx="4343063" cy="3134576"/>
    <xdr:pic>
      <xdr:nvPicPr>
        <xdr:cNvPr id="2" name="図 1">
          <a:extLst>
            <a:ext uri="{FF2B5EF4-FFF2-40B4-BE49-F238E27FC236}">
              <a16:creationId xmlns:a16="http://schemas.microsoft.com/office/drawing/2014/main" id="{8D7180A5-D39D-4E4D-A38E-97AAA46BB26A}"/>
            </a:ext>
          </a:extLst>
        </xdr:cNvPr>
        <xdr:cNvPicPr>
          <a:picLocks noChangeAspect="1"/>
        </xdr:cNvPicPr>
      </xdr:nvPicPr>
      <xdr:blipFill>
        <a:blip xmlns:r="http://schemas.openxmlformats.org/officeDocument/2006/relationships" r:embed="rId1"/>
        <a:stretch>
          <a:fillRect/>
        </a:stretch>
      </xdr:blipFill>
      <xdr:spPr>
        <a:xfrm>
          <a:off x="1754066" y="6487990"/>
          <a:ext cx="4343063" cy="3134576"/>
        </a:xfrm>
        <a:prstGeom prst="rect">
          <a:avLst/>
        </a:prstGeom>
      </xdr:spPr>
    </xdr:pic>
    <xdr:clientData/>
  </xdr:oneCellAnchor>
  <xdr:oneCellAnchor>
    <xdr:from>
      <xdr:col>15</xdr:col>
      <xdr:colOff>688431</xdr:colOff>
      <xdr:row>12</xdr:row>
      <xdr:rowOff>30191</xdr:rowOff>
    </xdr:from>
    <xdr:ext cx="1848101" cy="2369886"/>
    <xdr:pic>
      <xdr:nvPicPr>
        <xdr:cNvPr id="3" name="図 2">
          <a:extLst>
            <a:ext uri="{FF2B5EF4-FFF2-40B4-BE49-F238E27FC236}">
              <a16:creationId xmlns:a16="http://schemas.microsoft.com/office/drawing/2014/main" id="{DEFE708E-2119-4CEB-8EAE-67770D68ABE8}"/>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851" t="1" r="6344" b="115"/>
        <a:stretch/>
      </xdr:blipFill>
      <xdr:spPr>
        <a:xfrm>
          <a:off x="11975556" y="2887691"/>
          <a:ext cx="1848101" cy="2369886"/>
        </a:xfrm>
        <a:prstGeom prst="rect">
          <a:avLst/>
        </a:prstGeom>
        <a:ln>
          <a:solidFill>
            <a:schemeClr val="tx1"/>
          </a:solidFill>
        </a:ln>
      </xdr:spPr>
    </xdr:pic>
    <xdr:clientData/>
  </xdr:oneCellAnchor>
  <xdr:oneCellAnchor>
    <xdr:from>
      <xdr:col>19</xdr:col>
      <xdr:colOff>658118</xdr:colOff>
      <xdr:row>12</xdr:row>
      <xdr:rowOff>62461</xdr:rowOff>
    </xdr:from>
    <xdr:ext cx="2481132" cy="2309878"/>
    <xdr:pic>
      <xdr:nvPicPr>
        <xdr:cNvPr id="4" name="図 3">
          <a:extLst>
            <a:ext uri="{FF2B5EF4-FFF2-40B4-BE49-F238E27FC236}">
              <a16:creationId xmlns:a16="http://schemas.microsoft.com/office/drawing/2014/main" id="{B267CF93-D372-41DB-901D-98A0019EC0E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955143" y="2919961"/>
          <a:ext cx="2481132" cy="2309878"/>
        </a:xfrm>
        <a:prstGeom prst="rect">
          <a:avLst/>
        </a:prstGeom>
        <a:ln>
          <a:solidFill>
            <a:schemeClr val="tx1"/>
          </a:solidFill>
        </a:ln>
      </xdr:spPr>
    </xdr:pic>
    <xdr:clientData/>
  </xdr:oneCellAnchor>
  <xdr:oneCellAnchor>
    <xdr:from>
      <xdr:col>23</xdr:col>
      <xdr:colOff>738167</xdr:colOff>
      <xdr:row>12</xdr:row>
      <xdr:rowOff>51894</xdr:rowOff>
    </xdr:from>
    <xdr:ext cx="2490728" cy="2299346"/>
    <xdr:pic>
      <xdr:nvPicPr>
        <xdr:cNvPr id="5" name="図 4">
          <a:extLst>
            <a:ext uri="{FF2B5EF4-FFF2-40B4-BE49-F238E27FC236}">
              <a16:creationId xmlns:a16="http://schemas.microsoft.com/office/drawing/2014/main" id="{8EF6276F-A210-4DD3-9479-141C977C7DED}"/>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7273"/>
        <a:stretch/>
      </xdr:blipFill>
      <xdr:spPr>
        <a:xfrm>
          <a:off x="18045092" y="2909394"/>
          <a:ext cx="2490728" cy="2299346"/>
        </a:xfrm>
        <a:prstGeom prst="rect">
          <a:avLst/>
        </a:prstGeom>
        <a:ln>
          <a:solidFill>
            <a:schemeClr val="tx1"/>
          </a:solidFill>
        </a:ln>
      </xdr:spPr>
    </xdr:pic>
    <xdr:clientData/>
  </xdr:oneCellAnchor>
  <xdr:oneCellAnchor>
    <xdr:from>
      <xdr:col>15</xdr:col>
      <xdr:colOff>724559</xdr:colOff>
      <xdr:row>22</xdr:row>
      <xdr:rowOff>203873</xdr:rowOff>
    </xdr:from>
    <xdr:ext cx="2719553" cy="2499016"/>
    <xdr:pic>
      <xdr:nvPicPr>
        <xdr:cNvPr id="6" name="図 5">
          <a:extLst>
            <a:ext uri="{FF2B5EF4-FFF2-40B4-BE49-F238E27FC236}">
              <a16:creationId xmlns:a16="http://schemas.microsoft.com/office/drawing/2014/main" id="{DDA58ADD-7D86-45E7-9168-27FA7B94D14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6034" b="20592"/>
        <a:stretch/>
      </xdr:blipFill>
      <xdr:spPr>
        <a:xfrm>
          <a:off x="12011684" y="5442623"/>
          <a:ext cx="2719553" cy="2499016"/>
        </a:xfrm>
        <a:prstGeom prst="rect">
          <a:avLst/>
        </a:prstGeom>
        <a:ln>
          <a:solidFill>
            <a:schemeClr val="tx1"/>
          </a:solidFill>
        </a:ln>
      </xdr:spPr>
    </xdr:pic>
    <xdr:clientData/>
  </xdr:oneCellAnchor>
  <xdr:oneCellAnchor>
    <xdr:from>
      <xdr:col>15</xdr:col>
      <xdr:colOff>720377</xdr:colOff>
      <xdr:row>39</xdr:row>
      <xdr:rowOff>152080</xdr:rowOff>
    </xdr:from>
    <xdr:ext cx="2698273" cy="2474208"/>
    <xdr:pic>
      <xdr:nvPicPr>
        <xdr:cNvPr id="7" name="図 6">
          <a:extLst>
            <a:ext uri="{FF2B5EF4-FFF2-40B4-BE49-F238E27FC236}">
              <a16:creationId xmlns:a16="http://schemas.microsoft.com/office/drawing/2014/main" id="{3D848874-245E-4C8E-A5E8-8CF02C7AA67B}"/>
            </a:ext>
          </a:extLst>
        </xdr:cNvPr>
        <xdr:cNvPicPr>
          <a:picLocks noChangeAspect="1"/>
        </xdr:cNvPicPr>
      </xdr:nvPicPr>
      <xdr:blipFill>
        <a:blip xmlns:r="http://schemas.openxmlformats.org/officeDocument/2006/relationships" r:embed="rId6"/>
        <a:stretch>
          <a:fillRect/>
        </a:stretch>
      </xdr:blipFill>
      <xdr:spPr>
        <a:xfrm>
          <a:off x="12007502" y="9438955"/>
          <a:ext cx="2698273" cy="2474208"/>
        </a:xfrm>
        <a:prstGeom prst="rect">
          <a:avLst/>
        </a:prstGeom>
        <a:ln>
          <a:solidFill>
            <a:schemeClr val="tx1"/>
          </a:solidFill>
        </a:ln>
      </xdr:spPr>
    </xdr:pic>
    <xdr:clientData/>
  </xdr:oneCellAnchor>
  <xdr:oneCellAnchor>
    <xdr:from>
      <xdr:col>28</xdr:col>
      <xdr:colOff>159949</xdr:colOff>
      <xdr:row>22</xdr:row>
      <xdr:rowOff>114593</xdr:rowOff>
    </xdr:from>
    <xdr:ext cx="2659797" cy="2489706"/>
    <xdr:pic>
      <xdr:nvPicPr>
        <xdr:cNvPr id="8" name="図 7">
          <a:extLst>
            <a:ext uri="{FF2B5EF4-FFF2-40B4-BE49-F238E27FC236}">
              <a16:creationId xmlns:a16="http://schemas.microsoft.com/office/drawing/2014/main" id="{15D87E07-265D-411B-862A-8DEFDB76B366}"/>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4357" r="1362"/>
        <a:stretch/>
      </xdr:blipFill>
      <xdr:spPr>
        <a:xfrm>
          <a:off x="21229249" y="5353343"/>
          <a:ext cx="2659797" cy="2489706"/>
        </a:xfrm>
        <a:prstGeom prst="rect">
          <a:avLst/>
        </a:prstGeom>
        <a:ln>
          <a:solidFill>
            <a:schemeClr val="tx1"/>
          </a:solidFill>
        </a:ln>
      </xdr:spPr>
    </xdr:pic>
    <xdr:clientData/>
  </xdr:oneCellAnchor>
  <xdr:oneCellAnchor>
    <xdr:from>
      <xdr:col>29</xdr:col>
      <xdr:colOff>67639</xdr:colOff>
      <xdr:row>12</xdr:row>
      <xdr:rowOff>3</xdr:rowOff>
    </xdr:from>
    <xdr:ext cx="2531242" cy="2343635"/>
    <xdr:pic>
      <xdr:nvPicPr>
        <xdr:cNvPr id="9" name="図 8">
          <a:extLst>
            <a:ext uri="{FF2B5EF4-FFF2-40B4-BE49-F238E27FC236}">
              <a16:creationId xmlns:a16="http://schemas.microsoft.com/office/drawing/2014/main" id="{B316BCE4-FABB-44DF-AD63-CA5A892BEAA9}"/>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24064" r="6249"/>
        <a:stretch/>
      </xdr:blipFill>
      <xdr:spPr>
        <a:xfrm rot="5400000">
          <a:off x="21983217" y="2763700"/>
          <a:ext cx="2343635" cy="2531242"/>
        </a:xfrm>
        <a:prstGeom prst="rect">
          <a:avLst/>
        </a:prstGeom>
        <a:ln>
          <a:solidFill>
            <a:schemeClr val="tx1"/>
          </a:solidFill>
        </a:ln>
      </xdr:spPr>
    </xdr:pic>
    <xdr:clientData/>
  </xdr:oneCellAnchor>
  <xdr:oneCellAnchor>
    <xdr:from>
      <xdr:col>24</xdr:col>
      <xdr:colOff>408215</xdr:colOff>
      <xdr:row>39</xdr:row>
      <xdr:rowOff>176476</xdr:rowOff>
    </xdr:from>
    <xdr:ext cx="1796143" cy="2542234"/>
    <xdr:pic>
      <xdr:nvPicPr>
        <xdr:cNvPr id="10" name="図 9">
          <a:extLst>
            <a:ext uri="{FF2B5EF4-FFF2-40B4-BE49-F238E27FC236}">
              <a16:creationId xmlns:a16="http://schemas.microsoft.com/office/drawing/2014/main" id="{302E478F-6501-468B-82E9-52B123EC2125}"/>
            </a:ext>
          </a:extLst>
        </xdr:cNvPr>
        <xdr:cNvPicPr>
          <a:picLocks noChangeAspect="1"/>
        </xdr:cNvPicPr>
      </xdr:nvPicPr>
      <xdr:blipFill rotWithShape="1">
        <a:blip xmlns:r="http://schemas.openxmlformats.org/officeDocument/2006/relationships" r:embed="rId9"/>
        <a:srcRect l="47814" t="2620" r="7575" b="49178"/>
        <a:stretch/>
      </xdr:blipFill>
      <xdr:spPr>
        <a:xfrm>
          <a:off x="18467615" y="9463351"/>
          <a:ext cx="1796143" cy="2542234"/>
        </a:xfrm>
        <a:prstGeom prst="rect">
          <a:avLst/>
        </a:prstGeom>
        <a:ln>
          <a:solidFill>
            <a:schemeClr val="tx1"/>
          </a:solidFill>
        </a:ln>
      </xdr:spPr>
    </xdr:pic>
    <xdr:clientData/>
  </xdr:oneCellAnchor>
  <xdr:oneCellAnchor>
    <xdr:from>
      <xdr:col>20</xdr:col>
      <xdr:colOff>54429</xdr:colOff>
      <xdr:row>39</xdr:row>
      <xdr:rowOff>95405</xdr:rowOff>
    </xdr:from>
    <xdr:ext cx="2571748" cy="2557994"/>
    <xdr:pic>
      <xdr:nvPicPr>
        <xdr:cNvPr id="11" name="図 10">
          <a:extLst>
            <a:ext uri="{FF2B5EF4-FFF2-40B4-BE49-F238E27FC236}">
              <a16:creationId xmlns:a16="http://schemas.microsoft.com/office/drawing/2014/main" id="{9A7ED136-D276-4019-9435-1DF4DE77896E}"/>
            </a:ext>
          </a:extLst>
        </xdr:cNvPr>
        <xdr:cNvPicPr>
          <a:picLocks noChangeAspect="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l="-1131" t="-2513" r="31030" b="8543"/>
        <a:stretch/>
      </xdr:blipFill>
      <xdr:spPr>
        <a:xfrm rot="5400000">
          <a:off x="15110806" y="9375403"/>
          <a:ext cx="2557994" cy="2571748"/>
        </a:xfrm>
        <a:prstGeom prst="rect">
          <a:avLst/>
        </a:prstGeom>
        <a:ln>
          <a:solidFill>
            <a:schemeClr val="tx1"/>
          </a:solidFill>
        </a:ln>
      </xdr:spPr>
    </xdr:pic>
    <xdr:clientData/>
  </xdr:oneCellAnchor>
  <xdr:oneCellAnchor>
    <xdr:from>
      <xdr:col>15</xdr:col>
      <xdr:colOff>661147</xdr:colOff>
      <xdr:row>2</xdr:row>
      <xdr:rowOff>78442</xdr:rowOff>
    </xdr:from>
    <xdr:ext cx="2806493" cy="2803764"/>
    <xdr:pic>
      <xdr:nvPicPr>
        <xdr:cNvPr id="12" name="図 11">
          <a:extLst>
            <a:ext uri="{FF2B5EF4-FFF2-40B4-BE49-F238E27FC236}">
              <a16:creationId xmlns:a16="http://schemas.microsoft.com/office/drawing/2014/main" id="{FE05CB56-5D5D-409D-A6EF-16DB77CECEC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1948272" y="554692"/>
          <a:ext cx="2806493" cy="2803764"/>
        </a:xfrm>
        <a:prstGeom prst="rect">
          <a:avLst/>
        </a:prstGeom>
        <a:ln>
          <a:solidFill>
            <a:schemeClr val="tx1"/>
          </a:solidFill>
        </a:ln>
      </xdr:spPr>
    </xdr:pic>
    <xdr:clientData/>
  </xdr:oneCellAnchor>
  <xdr:oneCellAnchor>
    <xdr:from>
      <xdr:col>24</xdr:col>
      <xdr:colOff>247515</xdr:colOff>
      <xdr:row>22</xdr:row>
      <xdr:rowOff>120521</xdr:rowOff>
    </xdr:from>
    <xdr:ext cx="2197235" cy="2512273"/>
    <xdr:pic>
      <xdr:nvPicPr>
        <xdr:cNvPr id="13" name="図 12">
          <a:extLst>
            <a:ext uri="{FF2B5EF4-FFF2-40B4-BE49-F238E27FC236}">
              <a16:creationId xmlns:a16="http://schemas.microsoft.com/office/drawing/2014/main" id="{86AAD99F-EB09-4EED-AC02-279F6B04E7CF}"/>
            </a:ext>
          </a:extLst>
        </xdr:cNvPr>
        <xdr:cNvPicPr>
          <a:picLocks noChangeAspect="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r="13980"/>
        <a:stretch/>
      </xdr:blipFill>
      <xdr:spPr>
        <a:xfrm rot="5400000">
          <a:off x="18149396" y="5516790"/>
          <a:ext cx="2512273" cy="2197235"/>
        </a:xfrm>
        <a:prstGeom prst="rect">
          <a:avLst/>
        </a:prstGeom>
        <a:ln>
          <a:solidFill>
            <a:schemeClr val="tx1"/>
          </a:solidFill>
        </a:ln>
      </xdr:spPr>
    </xdr:pic>
    <xdr:clientData/>
  </xdr:oneCellAnchor>
  <xdr:oneCellAnchor>
    <xdr:from>
      <xdr:col>28</xdr:col>
      <xdr:colOff>169565</xdr:colOff>
      <xdr:row>39</xdr:row>
      <xdr:rowOff>81642</xdr:rowOff>
    </xdr:from>
    <xdr:ext cx="3001542" cy="2558143"/>
    <xdr:pic>
      <xdr:nvPicPr>
        <xdr:cNvPr id="14" name="図 13">
          <a:extLst>
            <a:ext uri="{FF2B5EF4-FFF2-40B4-BE49-F238E27FC236}">
              <a16:creationId xmlns:a16="http://schemas.microsoft.com/office/drawing/2014/main" id="{8957B422-F94C-4161-A515-7086C69C2145}"/>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21238865" y="9368517"/>
          <a:ext cx="3001542" cy="255814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oneCellAnchor>
  <xdr:twoCellAnchor>
    <xdr:from>
      <xdr:col>15</xdr:col>
      <xdr:colOff>214955</xdr:colOff>
      <xdr:row>7</xdr:row>
      <xdr:rowOff>42660</xdr:rowOff>
    </xdr:from>
    <xdr:to>
      <xdr:col>16</xdr:col>
      <xdr:colOff>748112</xdr:colOff>
      <xdr:row>8</xdr:row>
      <xdr:rowOff>136485</xdr:rowOff>
    </xdr:to>
    <xdr:sp macro="" textlink="">
      <xdr:nvSpPr>
        <xdr:cNvPr id="15" name="正方形/長方形 14">
          <a:extLst>
            <a:ext uri="{FF2B5EF4-FFF2-40B4-BE49-F238E27FC236}">
              <a16:creationId xmlns:a16="http://schemas.microsoft.com/office/drawing/2014/main" id="{3F95BF49-753E-4555-850F-0A00776A8131}"/>
            </a:ext>
          </a:extLst>
        </xdr:cNvPr>
        <xdr:cNvSpPr/>
      </xdr:nvSpPr>
      <xdr:spPr>
        <a:xfrm rot="19997195">
          <a:off x="11502080" y="1709535"/>
          <a:ext cx="1285632" cy="3319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800">
              <a:solidFill>
                <a:schemeClr val="bg1">
                  <a:lumMod val="65000"/>
                </a:schemeClr>
              </a:solidFill>
            </a:rPr>
            <a:t>sample</a:t>
          </a:r>
          <a:endParaRPr kumimoji="1" lang="ja-JP" altLang="en-US" sz="2800">
            <a:solidFill>
              <a:schemeClr val="bg1">
                <a:lumMod val="65000"/>
              </a:schemeClr>
            </a:solidFill>
          </a:endParaRPr>
        </a:p>
      </xdr:txBody>
    </xdr:sp>
    <xdr:clientData/>
  </xdr:twoCellAnchor>
  <xdr:twoCellAnchor>
    <xdr:from>
      <xdr:col>15</xdr:col>
      <xdr:colOff>136073</xdr:colOff>
      <xdr:row>14</xdr:row>
      <xdr:rowOff>367391</xdr:rowOff>
    </xdr:from>
    <xdr:to>
      <xdr:col>16</xdr:col>
      <xdr:colOff>666827</xdr:colOff>
      <xdr:row>16</xdr:row>
      <xdr:rowOff>80216</xdr:rowOff>
    </xdr:to>
    <xdr:sp macro="" textlink="">
      <xdr:nvSpPr>
        <xdr:cNvPr id="16" name="正方形/長方形 15">
          <a:extLst>
            <a:ext uri="{FF2B5EF4-FFF2-40B4-BE49-F238E27FC236}">
              <a16:creationId xmlns:a16="http://schemas.microsoft.com/office/drawing/2014/main" id="{65426D11-5675-4EEB-BCC2-2B085CD8695F}"/>
            </a:ext>
          </a:extLst>
        </xdr:cNvPr>
        <xdr:cNvSpPr/>
      </xdr:nvSpPr>
      <xdr:spPr>
        <a:xfrm rot="19997195">
          <a:off x="11423198" y="3567791"/>
          <a:ext cx="1283229" cy="3224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800">
              <a:solidFill>
                <a:schemeClr val="bg1">
                  <a:lumMod val="65000"/>
                </a:schemeClr>
              </a:solidFill>
            </a:rPr>
            <a:t>sample</a:t>
          </a:r>
          <a:endParaRPr kumimoji="1" lang="ja-JP" altLang="en-US" sz="2800">
            <a:solidFill>
              <a:schemeClr val="bg1">
                <a:lumMod val="65000"/>
              </a:schemeClr>
            </a:solidFill>
          </a:endParaRPr>
        </a:p>
      </xdr:txBody>
    </xdr:sp>
    <xdr:clientData/>
  </xdr:twoCellAnchor>
  <xdr:twoCellAnchor>
    <xdr:from>
      <xdr:col>19</xdr:col>
      <xdr:colOff>272142</xdr:colOff>
      <xdr:row>14</xdr:row>
      <xdr:rowOff>367393</xdr:rowOff>
    </xdr:from>
    <xdr:to>
      <xdr:col>21</xdr:col>
      <xdr:colOff>54503</xdr:colOff>
      <xdr:row>16</xdr:row>
      <xdr:rowOff>80218</xdr:rowOff>
    </xdr:to>
    <xdr:sp macro="" textlink="">
      <xdr:nvSpPr>
        <xdr:cNvPr id="17" name="正方形/長方形 16">
          <a:extLst>
            <a:ext uri="{FF2B5EF4-FFF2-40B4-BE49-F238E27FC236}">
              <a16:creationId xmlns:a16="http://schemas.microsoft.com/office/drawing/2014/main" id="{8FC191A7-6F7F-4F47-938D-057243E2B205}"/>
            </a:ext>
          </a:extLst>
        </xdr:cNvPr>
        <xdr:cNvSpPr/>
      </xdr:nvSpPr>
      <xdr:spPr>
        <a:xfrm rot="19997195">
          <a:off x="14569167" y="3567793"/>
          <a:ext cx="1287311" cy="3224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800">
              <a:solidFill>
                <a:schemeClr val="bg1">
                  <a:lumMod val="65000"/>
                </a:schemeClr>
              </a:solidFill>
            </a:rPr>
            <a:t>sample</a:t>
          </a:r>
          <a:endParaRPr kumimoji="1" lang="ja-JP" altLang="en-US" sz="2800">
            <a:solidFill>
              <a:schemeClr val="bg1">
                <a:lumMod val="65000"/>
              </a:schemeClr>
            </a:solidFill>
          </a:endParaRPr>
        </a:p>
      </xdr:txBody>
    </xdr:sp>
    <xdr:clientData/>
  </xdr:twoCellAnchor>
  <xdr:twoCellAnchor>
    <xdr:from>
      <xdr:col>23</xdr:col>
      <xdr:colOff>380998</xdr:colOff>
      <xdr:row>14</xdr:row>
      <xdr:rowOff>367392</xdr:rowOff>
    </xdr:from>
    <xdr:to>
      <xdr:col>25</xdr:col>
      <xdr:colOff>163360</xdr:colOff>
      <xdr:row>16</xdr:row>
      <xdr:rowOff>80217</xdr:rowOff>
    </xdr:to>
    <xdr:sp macro="" textlink="">
      <xdr:nvSpPr>
        <xdr:cNvPr id="18" name="正方形/長方形 17">
          <a:extLst>
            <a:ext uri="{FF2B5EF4-FFF2-40B4-BE49-F238E27FC236}">
              <a16:creationId xmlns:a16="http://schemas.microsoft.com/office/drawing/2014/main" id="{99F7A41C-7C1A-4FD1-9B0D-F611EFE970A4}"/>
            </a:ext>
          </a:extLst>
        </xdr:cNvPr>
        <xdr:cNvSpPr/>
      </xdr:nvSpPr>
      <xdr:spPr>
        <a:xfrm rot="19997195">
          <a:off x="17687923" y="3567792"/>
          <a:ext cx="1287312" cy="3224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800">
              <a:solidFill>
                <a:schemeClr val="bg1">
                  <a:lumMod val="65000"/>
                </a:schemeClr>
              </a:solidFill>
            </a:rPr>
            <a:t>sample</a:t>
          </a:r>
          <a:endParaRPr kumimoji="1" lang="ja-JP" altLang="en-US" sz="2800">
            <a:solidFill>
              <a:schemeClr val="bg1">
                <a:lumMod val="65000"/>
              </a:schemeClr>
            </a:solidFill>
          </a:endParaRPr>
        </a:p>
      </xdr:txBody>
    </xdr:sp>
    <xdr:clientData/>
  </xdr:twoCellAnchor>
  <xdr:twoCellAnchor>
    <xdr:from>
      <xdr:col>27</xdr:col>
      <xdr:colOff>612321</xdr:colOff>
      <xdr:row>14</xdr:row>
      <xdr:rowOff>299358</xdr:rowOff>
    </xdr:from>
    <xdr:to>
      <xdr:col>30</xdr:col>
      <xdr:colOff>176968</xdr:colOff>
      <xdr:row>16</xdr:row>
      <xdr:rowOff>12183</xdr:rowOff>
    </xdr:to>
    <xdr:sp macro="" textlink="">
      <xdr:nvSpPr>
        <xdr:cNvPr id="19" name="正方形/長方形 18">
          <a:extLst>
            <a:ext uri="{FF2B5EF4-FFF2-40B4-BE49-F238E27FC236}">
              <a16:creationId xmlns:a16="http://schemas.microsoft.com/office/drawing/2014/main" id="{04F29DFC-79F9-4964-B015-C6F63F0834D0}"/>
            </a:ext>
          </a:extLst>
        </xdr:cNvPr>
        <xdr:cNvSpPr/>
      </xdr:nvSpPr>
      <xdr:spPr>
        <a:xfrm rot="19997195">
          <a:off x="20929146" y="3575958"/>
          <a:ext cx="1822072" cy="2462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800">
              <a:solidFill>
                <a:schemeClr val="bg1">
                  <a:lumMod val="65000"/>
                </a:schemeClr>
              </a:solidFill>
            </a:rPr>
            <a:t>sample</a:t>
          </a:r>
          <a:endParaRPr kumimoji="1" lang="ja-JP" altLang="en-US" sz="2800">
            <a:solidFill>
              <a:schemeClr val="bg1">
                <a:lumMod val="65000"/>
              </a:schemeClr>
            </a:solidFill>
          </a:endParaRPr>
        </a:p>
      </xdr:txBody>
    </xdr:sp>
    <xdr:clientData/>
  </xdr:twoCellAnchor>
  <xdr:twoCellAnchor>
    <xdr:from>
      <xdr:col>15</xdr:col>
      <xdr:colOff>340178</xdr:colOff>
      <xdr:row>26</xdr:row>
      <xdr:rowOff>122464</xdr:rowOff>
    </xdr:from>
    <xdr:to>
      <xdr:col>17</xdr:col>
      <xdr:colOff>122540</xdr:colOff>
      <xdr:row>29</xdr:row>
      <xdr:rowOff>66611</xdr:rowOff>
    </xdr:to>
    <xdr:sp macro="" textlink="">
      <xdr:nvSpPr>
        <xdr:cNvPr id="20" name="正方形/長方形 19">
          <a:extLst>
            <a:ext uri="{FF2B5EF4-FFF2-40B4-BE49-F238E27FC236}">
              <a16:creationId xmlns:a16="http://schemas.microsoft.com/office/drawing/2014/main" id="{45CBFE4C-0CC3-4117-9CEE-8857F1F2EBAD}"/>
            </a:ext>
          </a:extLst>
        </xdr:cNvPr>
        <xdr:cNvSpPr/>
      </xdr:nvSpPr>
      <xdr:spPr>
        <a:xfrm rot="19997195">
          <a:off x="11627303" y="6313714"/>
          <a:ext cx="1287312" cy="65852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800">
              <a:solidFill>
                <a:schemeClr val="bg1">
                  <a:lumMod val="65000"/>
                </a:schemeClr>
              </a:solidFill>
            </a:rPr>
            <a:t>sample</a:t>
          </a:r>
          <a:endParaRPr kumimoji="1" lang="ja-JP" altLang="en-US" sz="2800">
            <a:solidFill>
              <a:schemeClr val="bg1">
                <a:lumMod val="65000"/>
              </a:schemeClr>
            </a:solidFill>
          </a:endParaRPr>
        </a:p>
      </xdr:txBody>
    </xdr:sp>
    <xdr:clientData/>
  </xdr:twoCellAnchor>
  <xdr:oneCellAnchor>
    <xdr:from>
      <xdr:col>20</xdr:col>
      <xdr:colOff>81643</xdr:colOff>
      <xdr:row>22</xdr:row>
      <xdr:rowOff>136070</xdr:rowOff>
    </xdr:from>
    <xdr:ext cx="2660070" cy="2612572"/>
    <xdr:pic>
      <xdr:nvPicPr>
        <xdr:cNvPr id="21" name="図 20">
          <a:extLst>
            <a:ext uri="{FF2B5EF4-FFF2-40B4-BE49-F238E27FC236}">
              <a16:creationId xmlns:a16="http://schemas.microsoft.com/office/drawing/2014/main" id="{981B8C0D-909D-4EA6-A57B-C31CDF9C7D97}"/>
            </a:ext>
          </a:extLst>
        </xdr:cNvPr>
        <xdr:cNvPicPr>
          <a:picLocks noChangeAspect="1"/>
        </xdr:cNvPicPr>
      </xdr:nvPicPr>
      <xdr:blipFill>
        <a:blip xmlns:r="http://schemas.openxmlformats.org/officeDocument/2006/relationships" r:embed="rId14"/>
        <a:stretch>
          <a:fillRect/>
        </a:stretch>
      </xdr:blipFill>
      <xdr:spPr>
        <a:xfrm>
          <a:off x="15131143" y="5374820"/>
          <a:ext cx="2660070" cy="2612572"/>
        </a:xfrm>
        <a:prstGeom prst="rect">
          <a:avLst/>
        </a:prstGeom>
        <a:ln>
          <a:solidFill>
            <a:schemeClr val="tx1"/>
          </a:solidFill>
        </a:ln>
      </xdr:spPr>
    </xdr:pic>
    <xdr:clientData/>
  </xdr:oneCellAnchor>
  <xdr:twoCellAnchor>
    <xdr:from>
      <xdr:col>19</xdr:col>
      <xdr:colOff>435429</xdr:colOff>
      <xdr:row>26</xdr:row>
      <xdr:rowOff>81642</xdr:rowOff>
    </xdr:from>
    <xdr:to>
      <xdr:col>21</xdr:col>
      <xdr:colOff>217790</xdr:colOff>
      <xdr:row>29</xdr:row>
      <xdr:rowOff>25789</xdr:rowOff>
    </xdr:to>
    <xdr:sp macro="" textlink="">
      <xdr:nvSpPr>
        <xdr:cNvPr id="22" name="正方形/長方形 21">
          <a:extLst>
            <a:ext uri="{FF2B5EF4-FFF2-40B4-BE49-F238E27FC236}">
              <a16:creationId xmlns:a16="http://schemas.microsoft.com/office/drawing/2014/main" id="{476BFA63-8C29-4858-8C09-AA0E3A023854}"/>
            </a:ext>
          </a:extLst>
        </xdr:cNvPr>
        <xdr:cNvSpPr/>
      </xdr:nvSpPr>
      <xdr:spPr>
        <a:xfrm rot="19997195">
          <a:off x="14732454" y="6272892"/>
          <a:ext cx="1287311" cy="65852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800">
              <a:solidFill>
                <a:schemeClr val="bg1">
                  <a:lumMod val="65000"/>
                </a:schemeClr>
              </a:solidFill>
            </a:rPr>
            <a:t>sample</a:t>
          </a:r>
          <a:endParaRPr kumimoji="1" lang="ja-JP" altLang="en-US" sz="2800">
            <a:solidFill>
              <a:schemeClr val="bg1">
                <a:lumMod val="65000"/>
              </a:schemeClr>
            </a:solidFill>
          </a:endParaRPr>
        </a:p>
      </xdr:txBody>
    </xdr:sp>
    <xdr:clientData/>
  </xdr:twoCellAnchor>
  <xdr:twoCellAnchor>
    <xdr:from>
      <xdr:col>23</xdr:col>
      <xdr:colOff>517071</xdr:colOff>
      <xdr:row>26</xdr:row>
      <xdr:rowOff>40822</xdr:rowOff>
    </xdr:from>
    <xdr:to>
      <xdr:col>25</xdr:col>
      <xdr:colOff>299433</xdr:colOff>
      <xdr:row>28</xdr:row>
      <xdr:rowOff>161862</xdr:rowOff>
    </xdr:to>
    <xdr:sp macro="" textlink="">
      <xdr:nvSpPr>
        <xdr:cNvPr id="23" name="正方形/長方形 22">
          <a:extLst>
            <a:ext uri="{FF2B5EF4-FFF2-40B4-BE49-F238E27FC236}">
              <a16:creationId xmlns:a16="http://schemas.microsoft.com/office/drawing/2014/main" id="{345AD196-4CAB-4827-B4F4-FEE67099E83B}"/>
            </a:ext>
          </a:extLst>
        </xdr:cNvPr>
        <xdr:cNvSpPr/>
      </xdr:nvSpPr>
      <xdr:spPr>
        <a:xfrm rot="19997195">
          <a:off x="17823996" y="6232072"/>
          <a:ext cx="1287312" cy="59729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800">
              <a:solidFill>
                <a:schemeClr val="bg1">
                  <a:lumMod val="65000"/>
                </a:schemeClr>
              </a:solidFill>
            </a:rPr>
            <a:t>sample</a:t>
          </a:r>
          <a:endParaRPr kumimoji="1" lang="ja-JP" altLang="en-US" sz="2800">
            <a:solidFill>
              <a:schemeClr val="bg1">
                <a:lumMod val="65000"/>
              </a:schemeClr>
            </a:solidFill>
          </a:endParaRPr>
        </a:p>
      </xdr:txBody>
    </xdr:sp>
    <xdr:clientData/>
  </xdr:twoCellAnchor>
  <xdr:twoCellAnchor>
    <xdr:from>
      <xdr:col>27</xdr:col>
      <xdr:colOff>503464</xdr:colOff>
      <xdr:row>26</xdr:row>
      <xdr:rowOff>13607</xdr:rowOff>
    </xdr:from>
    <xdr:to>
      <xdr:col>30</xdr:col>
      <xdr:colOff>68111</xdr:colOff>
      <xdr:row>28</xdr:row>
      <xdr:rowOff>134647</xdr:rowOff>
    </xdr:to>
    <xdr:sp macro="" textlink="">
      <xdr:nvSpPr>
        <xdr:cNvPr id="24" name="正方形/長方形 23">
          <a:extLst>
            <a:ext uri="{FF2B5EF4-FFF2-40B4-BE49-F238E27FC236}">
              <a16:creationId xmlns:a16="http://schemas.microsoft.com/office/drawing/2014/main" id="{AABD1209-2DE3-4B39-98B2-1820DE9B14B1}"/>
            </a:ext>
          </a:extLst>
        </xdr:cNvPr>
        <xdr:cNvSpPr/>
      </xdr:nvSpPr>
      <xdr:spPr>
        <a:xfrm rot="19997195">
          <a:off x="20820289" y="6204857"/>
          <a:ext cx="1822072" cy="59729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800">
              <a:solidFill>
                <a:schemeClr val="bg1">
                  <a:lumMod val="65000"/>
                </a:schemeClr>
              </a:solidFill>
            </a:rPr>
            <a:t>sample</a:t>
          </a:r>
          <a:endParaRPr kumimoji="1" lang="ja-JP" altLang="en-US" sz="2800">
            <a:solidFill>
              <a:schemeClr val="bg1">
                <a:lumMod val="65000"/>
              </a:schemeClr>
            </a:solidFill>
          </a:endParaRPr>
        </a:p>
      </xdr:txBody>
    </xdr:sp>
    <xdr:clientData/>
  </xdr:twoCellAnchor>
  <xdr:twoCellAnchor>
    <xdr:from>
      <xdr:col>15</xdr:col>
      <xdr:colOff>326570</xdr:colOff>
      <xdr:row>47</xdr:row>
      <xdr:rowOff>149678</xdr:rowOff>
    </xdr:from>
    <xdr:to>
      <xdr:col>17</xdr:col>
      <xdr:colOff>108932</xdr:colOff>
      <xdr:row>50</xdr:row>
      <xdr:rowOff>93825</xdr:rowOff>
    </xdr:to>
    <xdr:sp macro="" textlink="">
      <xdr:nvSpPr>
        <xdr:cNvPr id="25" name="正方形/長方形 24">
          <a:extLst>
            <a:ext uri="{FF2B5EF4-FFF2-40B4-BE49-F238E27FC236}">
              <a16:creationId xmlns:a16="http://schemas.microsoft.com/office/drawing/2014/main" id="{799AECD1-964E-4889-B362-0D29949ACFF5}"/>
            </a:ext>
          </a:extLst>
        </xdr:cNvPr>
        <xdr:cNvSpPr/>
      </xdr:nvSpPr>
      <xdr:spPr>
        <a:xfrm rot="19997195">
          <a:off x="11613695" y="11341553"/>
          <a:ext cx="1287312" cy="65852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800">
              <a:solidFill>
                <a:schemeClr val="bg1">
                  <a:lumMod val="65000"/>
                </a:schemeClr>
              </a:solidFill>
            </a:rPr>
            <a:t>sample</a:t>
          </a:r>
          <a:endParaRPr kumimoji="1" lang="ja-JP" altLang="en-US" sz="2800">
            <a:solidFill>
              <a:schemeClr val="bg1">
                <a:lumMod val="65000"/>
              </a:schemeClr>
            </a:solidFill>
          </a:endParaRPr>
        </a:p>
      </xdr:txBody>
    </xdr:sp>
    <xdr:clientData/>
  </xdr:twoCellAnchor>
  <xdr:twoCellAnchor>
    <xdr:from>
      <xdr:col>19</xdr:col>
      <xdr:colOff>408214</xdr:colOff>
      <xdr:row>48</xdr:row>
      <xdr:rowOff>81642</xdr:rowOff>
    </xdr:from>
    <xdr:to>
      <xdr:col>21</xdr:col>
      <xdr:colOff>190575</xdr:colOff>
      <xdr:row>51</xdr:row>
      <xdr:rowOff>25789</xdr:rowOff>
    </xdr:to>
    <xdr:sp macro="" textlink="">
      <xdr:nvSpPr>
        <xdr:cNvPr id="26" name="正方形/長方形 25">
          <a:extLst>
            <a:ext uri="{FF2B5EF4-FFF2-40B4-BE49-F238E27FC236}">
              <a16:creationId xmlns:a16="http://schemas.microsoft.com/office/drawing/2014/main" id="{11D79C09-C4DE-4676-A875-1F2AE4669C11}"/>
            </a:ext>
          </a:extLst>
        </xdr:cNvPr>
        <xdr:cNvSpPr/>
      </xdr:nvSpPr>
      <xdr:spPr>
        <a:xfrm rot="19997195">
          <a:off x="14705239" y="11511642"/>
          <a:ext cx="1287311" cy="65852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800">
              <a:solidFill>
                <a:schemeClr val="bg1">
                  <a:lumMod val="65000"/>
                </a:schemeClr>
              </a:solidFill>
            </a:rPr>
            <a:t>sample</a:t>
          </a:r>
          <a:endParaRPr kumimoji="1" lang="ja-JP" altLang="en-US" sz="2800">
            <a:solidFill>
              <a:schemeClr val="bg1">
                <a:lumMod val="65000"/>
              </a:schemeClr>
            </a:solidFill>
          </a:endParaRPr>
        </a:p>
      </xdr:txBody>
    </xdr:sp>
    <xdr:clientData/>
  </xdr:twoCellAnchor>
  <xdr:twoCellAnchor>
    <xdr:from>
      <xdr:col>23</xdr:col>
      <xdr:colOff>653140</xdr:colOff>
      <xdr:row>48</xdr:row>
      <xdr:rowOff>108856</xdr:rowOff>
    </xdr:from>
    <xdr:to>
      <xdr:col>25</xdr:col>
      <xdr:colOff>435502</xdr:colOff>
      <xdr:row>51</xdr:row>
      <xdr:rowOff>53003</xdr:rowOff>
    </xdr:to>
    <xdr:sp macro="" textlink="">
      <xdr:nvSpPr>
        <xdr:cNvPr id="27" name="正方形/長方形 26">
          <a:extLst>
            <a:ext uri="{FF2B5EF4-FFF2-40B4-BE49-F238E27FC236}">
              <a16:creationId xmlns:a16="http://schemas.microsoft.com/office/drawing/2014/main" id="{9A844973-5241-4108-9D01-5677F42547FB}"/>
            </a:ext>
          </a:extLst>
        </xdr:cNvPr>
        <xdr:cNvSpPr/>
      </xdr:nvSpPr>
      <xdr:spPr>
        <a:xfrm rot="19997195">
          <a:off x="17960065" y="11538856"/>
          <a:ext cx="1287312" cy="65852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800">
              <a:solidFill>
                <a:schemeClr val="bg1">
                  <a:lumMod val="65000"/>
                </a:schemeClr>
              </a:solidFill>
            </a:rPr>
            <a:t>sample</a:t>
          </a:r>
          <a:endParaRPr kumimoji="1" lang="ja-JP" altLang="en-US" sz="2800">
            <a:solidFill>
              <a:schemeClr val="bg1">
                <a:lumMod val="65000"/>
              </a:schemeClr>
            </a:solidFill>
          </a:endParaRPr>
        </a:p>
      </xdr:txBody>
    </xdr:sp>
    <xdr:clientData/>
  </xdr:twoCellAnchor>
  <xdr:twoCellAnchor>
    <xdr:from>
      <xdr:col>27</xdr:col>
      <xdr:colOff>503463</xdr:colOff>
      <xdr:row>48</xdr:row>
      <xdr:rowOff>81642</xdr:rowOff>
    </xdr:from>
    <xdr:to>
      <xdr:col>30</xdr:col>
      <xdr:colOff>68110</xdr:colOff>
      <xdr:row>51</xdr:row>
      <xdr:rowOff>25789</xdr:rowOff>
    </xdr:to>
    <xdr:sp macro="" textlink="">
      <xdr:nvSpPr>
        <xdr:cNvPr id="28" name="正方形/長方形 27">
          <a:extLst>
            <a:ext uri="{FF2B5EF4-FFF2-40B4-BE49-F238E27FC236}">
              <a16:creationId xmlns:a16="http://schemas.microsoft.com/office/drawing/2014/main" id="{093E101F-916E-4B73-A94B-438FCFA65974}"/>
            </a:ext>
          </a:extLst>
        </xdr:cNvPr>
        <xdr:cNvSpPr/>
      </xdr:nvSpPr>
      <xdr:spPr>
        <a:xfrm rot="19997195">
          <a:off x="20820288" y="11511642"/>
          <a:ext cx="1822072" cy="65852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800">
              <a:solidFill>
                <a:schemeClr val="bg1">
                  <a:lumMod val="65000"/>
                </a:schemeClr>
              </a:solidFill>
            </a:rPr>
            <a:t>sample</a:t>
          </a:r>
          <a:endParaRPr kumimoji="1" lang="ja-JP" altLang="en-US" sz="2800">
            <a:solidFill>
              <a:schemeClr val="bg1">
                <a:lumMod val="65000"/>
              </a:schemeClr>
            </a:solidFill>
          </a:endParaRPr>
        </a:p>
      </xdr:txBody>
    </xdr:sp>
    <xdr:clientData/>
  </xdr:twoCellAnchor>
  <xdr:twoCellAnchor>
    <xdr:from>
      <xdr:col>20</xdr:col>
      <xdr:colOff>235324</xdr:colOff>
      <xdr:row>4</xdr:row>
      <xdr:rowOff>112059</xdr:rowOff>
    </xdr:from>
    <xdr:to>
      <xdr:col>32</xdr:col>
      <xdr:colOff>0</xdr:colOff>
      <xdr:row>10</xdr:row>
      <xdr:rowOff>112059</xdr:rowOff>
    </xdr:to>
    <xdr:sp macro="" textlink="">
      <xdr:nvSpPr>
        <xdr:cNvPr id="29" name="四角形: 角を丸くする 28">
          <a:extLst>
            <a:ext uri="{FF2B5EF4-FFF2-40B4-BE49-F238E27FC236}">
              <a16:creationId xmlns:a16="http://schemas.microsoft.com/office/drawing/2014/main" id="{F07C1E01-F304-4922-A9A6-CD033FD6B760}"/>
            </a:ext>
          </a:extLst>
        </xdr:cNvPr>
        <xdr:cNvSpPr/>
      </xdr:nvSpPr>
      <xdr:spPr>
        <a:xfrm>
          <a:off x="15284824" y="1064559"/>
          <a:ext cx="8794376" cy="142875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b="1">
              <a:solidFill>
                <a:srgbClr val="FFFF00"/>
              </a:solidFill>
            </a:rPr>
            <a:t>【</a:t>
          </a:r>
          <a:r>
            <a:rPr kumimoji="1" lang="ja-JP" altLang="en-US" sz="1800" b="1">
              <a:solidFill>
                <a:srgbClr val="FFFF00"/>
              </a:solidFill>
            </a:rPr>
            <a:t>背景色</a:t>
          </a:r>
          <a:r>
            <a:rPr kumimoji="1" lang="en-US" altLang="ja-JP" sz="1800" b="1">
              <a:solidFill>
                <a:schemeClr val="bg1"/>
              </a:solidFill>
            </a:rPr>
            <a:t>『</a:t>
          </a:r>
          <a:r>
            <a:rPr kumimoji="1" lang="ja-JP" altLang="en-US" sz="1800" b="1">
              <a:solidFill>
                <a:schemeClr val="bg1"/>
              </a:solidFill>
            </a:rPr>
            <a:t>純白</a:t>
          </a:r>
          <a:r>
            <a:rPr kumimoji="1" lang="en-US" altLang="ja-JP" sz="1800" b="1">
              <a:solidFill>
                <a:schemeClr val="bg1"/>
              </a:solidFill>
            </a:rPr>
            <a:t>』</a:t>
          </a:r>
          <a:r>
            <a:rPr kumimoji="1" lang="ja-JP" altLang="en-US" sz="1800" b="1">
              <a:solidFill>
                <a:srgbClr val="FFFF00"/>
              </a:solidFill>
            </a:rPr>
            <a:t>の判断基準</a:t>
          </a:r>
          <a:r>
            <a:rPr kumimoji="1" lang="en-US" altLang="ja-JP" sz="1800" b="1">
              <a:solidFill>
                <a:srgbClr val="FFFF00"/>
              </a:solidFill>
            </a:rPr>
            <a:t>】</a:t>
          </a:r>
        </a:p>
        <a:p>
          <a:pPr algn="l"/>
          <a:r>
            <a:rPr kumimoji="1" lang="ja-JP" altLang="en-US" sz="1800" b="1"/>
            <a:t>・</a:t>
          </a:r>
          <a:r>
            <a:rPr kumimoji="1" lang="en-US" altLang="ja-JP" sz="1800" b="1"/>
            <a:t>Jpeg</a:t>
          </a:r>
          <a:r>
            <a:rPr kumimoji="1" lang="ja-JP" altLang="en-US" sz="1800" b="1"/>
            <a:t>データを開いたときに写真背景と画像の白い箇所が同じなら</a:t>
          </a:r>
          <a:r>
            <a:rPr kumimoji="1" lang="en-US" altLang="ja-JP" sz="1800" b="1"/>
            <a:t>『</a:t>
          </a:r>
          <a:r>
            <a:rPr kumimoji="1" lang="ja-JP" altLang="en-US" sz="1800" b="1"/>
            <a:t>純白</a:t>
          </a:r>
          <a:r>
            <a:rPr kumimoji="1" lang="en-US" altLang="ja-JP" sz="1800" b="1"/>
            <a:t>』</a:t>
          </a:r>
          <a:endParaRPr kumimoji="1" lang="ja-JP" altLang="en-US" sz="1800" b="1"/>
        </a:p>
      </xdr:txBody>
    </xdr:sp>
    <xdr:clientData/>
  </xdr:twoCellAnchor>
  <xdr:twoCellAnchor>
    <xdr:from>
      <xdr:col>22</xdr:col>
      <xdr:colOff>403413</xdr:colOff>
      <xdr:row>6</xdr:row>
      <xdr:rowOff>280147</xdr:rowOff>
    </xdr:from>
    <xdr:to>
      <xdr:col>24</xdr:col>
      <xdr:colOff>201707</xdr:colOff>
      <xdr:row>9</xdr:row>
      <xdr:rowOff>313765</xdr:rowOff>
    </xdr:to>
    <xdr:sp macro="" textlink="">
      <xdr:nvSpPr>
        <xdr:cNvPr id="30" name="正方形/長方形 29">
          <a:extLst>
            <a:ext uri="{FF2B5EF4-FFF2-40B4-BE49-F238E27FC236}">
              <a16:creationId xmlns:a16="http://schemas.microsoft.com/office/drawing/2014/main" id="{32912ADA-53BE-4D48-8EDC-91D76BD4AB1B}"/>
            </a:ext>
          </a:extLst>
        </xdr:cNvPr>
        <xdr:cNvSpPr/>
      </xdr:nvSpPr>
      <xdr:spPr>
        <a:xfrm>
          <a:off x="16957863" y="1670797"/>
          <a:ext cx="1303244" cy="70989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25</xdr:col>
      <xdr:colOff>683560</xdr:colOff>
      <xdr:row>6</xdr:row>
      <xdr:rowOff>280147</xdr:rowOff>
    </xdr:from>
    <xdr:to>
      <xdr:col>27</xdr:col>
      <xdr:colOff>470648</xdr:colOff>
      <xdr:row>9</xdr:row>
      <xdr:rowOff>291353</xdr:rowOff>
    </xdr:to>
    <xdr:sp macro="" textlink="">
      <xdr:nvSpPr>
        <xdr:cNvPr id="31" name="正方形/長方形 30">
          <a:extLst>
            <a:ext uri="{FF2B5EF4-FFF2-40B4-BE49-F238E27FC236}">
              <a16:creationId xmlns:a16="http://schemas.microsoft.com/office/drawing/2014/main" id="{0EB575D4-DC5E-4000-9042-D8E045A32FFC}"/>
            </a:ext>
          </a:extLst>
        </xdr:cNvPr>
        <xdr:cNvSpPr/>
      </xdr:nvSpPr>
      <xdr:spPr>
        <a:xfrm>
          <a:off x="19495435" y="1670797"/>
          <a:ext cx="1292038" cy="706531"/>
        </a:xfrm>
        <a:prstGeom prst="rect">
          <a:avLst/>
        </a:prstGeom>
        <a:solidFill>
          <a:schemeClr val="bg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224118</xdr:colOff>
      <xdr:row>7</xdr:row>
      <xdr:rowOff>190500</xdr:rowOff>
    </xdr:from>
    <xdr:to>
      <xdr:col>22</xdr:col>
      <xdr:colOff>22412</xdr:colOff>
      <xdr:row>8</xdr:row>
      <xdr:rowOff>358589</xdr:rowOff>
    </xdr:to>
    <xdr:sp macro="" textlink="">
      <xdr:nvSpPr>
        <xdr:cNvPr id="32" name="楕円 31">
          <a:extLst>
            <a:ext uri="{FF2B5EF4-FFF2-40B4-BE49-F238E27FC236}">
              <a16:creationId xmlns:a16="http://schemas.microsoft.com/office/drawing/2014/main" id="{1D5DF886-3DC8-45D6-AD03-6F968C701FF2}"/>
            </a:ext>
          </a:extLst>
        </xdr:cNvPr>
        <xdr:cNvSpPr/>
      </xdr:nvSpPr>
      <xdr:spPr>
        <a:xfrm>
          <a:off x="16026093" y="1857375"/>
          <a:ext cx="550769" cy="282389"/>
        </a:xfrm>
        <a:prstGeom prst="ellipse">
          <a:avLst/>
        </a:prstGeom>
        <a:ln w="571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506666</xdr:colOff>
      <xdr:row>7</xdr:row>
      <xdr:rowOff>82444</xdr:rowOff>
    </xdr:from>
    <xdr:to>
      <xdr:col>25</xdr:col>
      <xdr:colOff>529078</xdr:colOff>
      <xdr:row>9</xdr:row>
      <xdr:rowOff>93650</xdr:rowOff>
    </xdr:to>
    <xdr:sp macro="" textlink="">
      <xdr:nvSpPr>
        <xdr:cNvPr id="33" name="乗算記号 32">
          <a:extLst>
            <a:ext uri="{FF2B5EF4-FFF2-40B4-BE49-F238E27FC236}">
              <a16:creationId xmlns:a16="http://schemas.microsoft.com/office/drawing/2014/main" id="{47961B0E-466E-4B26-B68E-3A86EE315AEE}"/>
            </a:ext>
          </a:extLst>
        </xdr:cNvPr>
        <xdr:cNvSpPr/>
      </xdr:nvSpPr>
      <xdr:spPr>
        <a:xfrm>
          <a:off x="18566066" y="1749319"/>
          <a:ext cx="774887" cy="487456"/>
        </a:xfrm>
        <a:prstGeom prst="mathMultiply">
          <a:avLst>
            <a:gd name="adj1" fmla="val 16459"/>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728383</xdr:colOff>
      <xdr:row>6</xdr:row>
      <xdr:rowOff>291353</xdr:rowOff>
    </xdr:from>
    <xdr:to>
      <xdr:col>30</xdr:col>
      <xdr:colOff>235323</xdr:colOff>
      <xdr:row>9</xdr:row>
      <xdr:rowOff>302559</xdr:rowOff>
    </xdr:to>
    <xdr:sp macro="" textlink="">
      <xdr:nvSpPr>
        <xdr:cNvPr id="34" name="正方形/長方形 33">
          <a:extLst>
            <a:ext uri="{FF2B5EF4-FFF2-40B4-BE49-F238E27FC236}">
              <a16:creationId xmlns:a16="http://schemas.microsoft.com/office/drawing/2014/main" id="{1C646345-BC53-4545-902E-F4A712541AE5}"/>
            </a:ext>
          </a:extLst>
        </xdr:cNvPr>
        <xdr:cNvSpPr/>
      </xdr:nvSpPr>
      <xdr:spPr>
        <a:xfrm>
          <a:off x="21045208" y="1662953"/>
          <a:ext cx="1764365" cy="716056"/>
        </a:xfrm>
        <a:prstGeom prst="rect">
          <a:avLst/>
        </a:prstGeom>
        <a:solidFill>
          <a:srgbClr val="FEFE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84845</xdr:colOff>
      <xdr:row>2</xdr:row>
      <xdr:rowOff>76839</xdr:rowOff>
    </xdr:from>
    <xdr:to>
      <xdr:col>15</xdr:col>
      <xdr:colOff>588309</xdr:colOff>
      <xdr:row>4</xdr:row>
      <xdr:rowOff>276144</xdr:rowOff>
    </xdr:to>
    <xdr:sp macro="" textlink="">
      <xdr:nvSpPr>
        <xdr:cNvPr id="35" name="楕円 34">
          <a:extLst>
            <a:ext uri="{FF2B5EF4-FFF2-40B4-BE49-F238E27FC236}">
              <a16:creationId xmlns:a16="http://schemas.microsoft.com/office/drawing/2014/main" id="{7A7AB409-48AD-4CF3-822E-8046A35BA929}"/>
            </a:ext>
          </a:extLst>
        </xdr:cNvPr>
        <xdr:cNvSpPr/>
      </xdr:nvSpPr>
      <xdr:spPr>
        <a:xfrm>
          <a:off x="8343580" y="536280"/>
          <a:ext cx="503464" cy="468246"/>
        </a:xfrm>
        <a:prstGeom prst="ellipse">
          <a:avLst/>
        </a:prstGeom>
        <a:noFill/>
        <a:ln w="762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258535</xdr:colOff>
      <xdr:row>16</xdr:row>
      <xdr:rowOff>54429</xdr:rowOff>
    </xdr:from>
    <xdr:to>
      <xdr:col>19</xdr:col>
      <xdr:colOff>280947</xdr:colOff>
      <xdr:row>18</xdr:row>
      <xdr:rowOff>65635</xdr:rowOff>
    </xdr:to>
    <xdr:sp macro="" textlink="">
      <xdr:nvSpPr>
        <xdr:cNvPr id="36" name="乗算記号 35">
          <a:extLst>
            <a:ext uri="{FF2B5EF4-FFF2-40B4-BE49-F238E27FC236}">
              <a16:creationId xmlns:a16="http://schemas.microsoft.com/office/drawing/2014/main" id="{7D31964A-B5B4-45DB-9D5D-236D6170158E}"/>
            </a:ext>
          </a:extLst>
        </xdr:cNvPr>
        <xdr:cNvSpPr/>
      </xdr:nvSpPr>
      <xdr:spPr>
        <a:xfrm>
          <a:off x="13803085" y="3864429"/>
          <a:ext cx="774887" cy="487456"/>
        </a:xfrm>
        <a:prstGeom prst="mathMultiply">
          <a:avLst>
            <a:gd name="adj1" fmla="val 16459"/>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503464</xdr:colOff>
      <xdr:row>16</xdr:row>
      <xdr:rowOff>13607</xdr:rowOff>
    </xdr:from>
    <xdr:to>
      <xdr:col>27</xdr:col>
      <xdr:colOff>525876</xdr:colOff>
      <xdr:row>18</xdr:row>
      <xdr:rowOff>24813</xdr:rowOff>
    </xdr:to>
    <xdr:sp macro="" textlink="">
      <xdr:nvSpPr>
        <xdr:cNvPr id="37" name="乗算記号 36">
          <a:extLst>
            <a:ext uri="{FF2B5EF4-FFF2-40B4-BE49-F238E27FC236}">
              <a16:creationId xmlns:a16="http://schemas.microsoft.com/office/drawing/2014/main" id="{08C53998-8B75-49A0-9553-F37C534ACA99}"/>
            </a:ext>
          </a:extLst>
        </xdr:cNvPr>
        <xdr:cNvSpPr/>
      </xdr:nvSpPr>
      <xdr:spPr>
        <a:xfrm>
          <a:off x="20067814" y="3823607"/>
          <a:ext cx="774887" cy="487456"/>
        </a:xfrm>
        <a:prstGeom prst="mathMultiply">
          <a:avLst>
            <a:gd name="adj1" fmla="val 16459"/>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397328</xdr:colOff>
      <xdr:row>16</xdr:row>
      <xdr:rowOff>2722</xdr:rowOff>
    </xdr:from>
    <xdr:to>
      <xdr:col>23</xdr:col>
      <xdr:colOff>419740</xdr:colOff>
      <xdr:row>18</xdr:row>
      <xdr:rowOff>13928</xdr:rowOff>
    </xdr:to>
    <xdr:sp macro="" textlink="">
      <xdr:nvSpPr>
        <xdr:cNvPr id="38" name="乗算記号 37">
          <a:extLst>
            <a:ext uri="{FF2B5EF4-FFF2-40B4-BE49-F238E27FC236}">
              <a16:creationId xmlns:a16="http://schemas.microsoft.com/office/drawing/2014/main" id="{6C073C62-88C1-4E44-ADEA-9BE30E2601FB}"/>
            </a:ext>
          </a:extLst>
        </xdr:cNvPr>
        <xdr:cNvSpPr/>
      </xdr:nvSpPr>
      <xdr:spPr>
        <a:xfrm>
          <a:off x="16951778" y="3812722"/>
          <a:ext cx="774887" cy="487456"/>
        </a:xfrm>
        <a:prstGeom prst="mathMultiply">
          <a:avLst>
            <a:gd name="adj1" fmla="val 16459"/>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585107</xdr:colOff>
      <xdr:row>15</xdr:row>
      <xdr:rowOff>367392</xdr:rowOff>
    </xdr:from>
    <xdr:to>
      <xdr:col>32</xdr:col>
      <xdr:colOff>607519</xdr:colOff>
      <xdr:row>17</xdr:row>
      <xdr:rowOff>378598</xdr:rowOff>
    </xdr:to>
    <xdr:sp macro="" textlink="">
      <xdr:nvSpPr>
        <xdr:cNvPr id="39" name="乗算記号 38">
          <a:extLst>
            <a:ext uri="{FF2B5EF4-FFF2-40B4-BE49-F238E27FC236}">
              <a16:creationId xmlns:a16="http://schemas.microsoft.com/office/drawing/2014/main" id="{54315464-2AC5-4B3F-B10A-34E1DF0D5F21}"/>
            </a:ext>
          </a:extLst>
        </xdr:cNvPr>
        <xdr:cNvSpPr/>
      </xdr:nvSpPr>
      <xdr:spPr>
        <a:xfrm>
          <a:off x="23911832" y="3805917"/>
          <a:ext cx="774887" cy="477931"/>
        </a:xfrm>
        <a:prstGeom prst="mathMultiply">
          <a:avLst>
            <a:gd name="adj1" fmla="val 16459"/>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476249</xdr:colOff>
      <xdr:row>29</xdr:row>
      <xdr:rowOff>13607</xdr:rowOff>
    </xdr:from>
    <xdr:to>
      <xdr:col>32</xdr:col>
      <xdr:colOff>498661</xdr:colOff>
      <xdr:row>33</xdr:row>
      <xdr:rowOff>79241</xdr:rowOff>
    </xdr:to>
    <xdr:sp macro="" textlink="">
      <xdr:nvSpPr>
        <xdr:cNvPr id="40" name="乗算記号 39">
          <a:extLst>
            <a:ext uri="{FF2B5EF4-FFF2-40B4-BE49-F238E27FC236}">
              <a16:creationId xmlns:a16="http://schemas.microsoft.com/office/drawing/2014/main" id="{53EAF195-B2C1-4C78-A215-5C2C46B0EB6B}"/>
            </a:ext>
          </a:extLst>
        </xdr:cNvPr>
        <xdr:cNvSpPr/>
      </xdr:nvSpPr>
      <xdr:spPr>
        <a:xfrm>
          <a:off x="23802974" y="6919232"/>
          <a:ext cx="774887" cy="1018134"/>
        </a:xfrm>
        <a:prstGeom prst="mathMultiply">
          <a:avLst>
            <a:gd name="adj1" fmla="val 16459"/>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598713</xdr:colOff>
      <xdr:row>29</xdr:row>
      <xdr:rowOff>27214</xdr:rowOff>
    </xdr:from>
    <xdr:to>
      <xdr:col>23</xdr:col>
      <xdr:colOff>621125</xdr:colOff>
      <xdr:row>33</xdr:row>
      <xdr:rowOff>92848</xdr:rowOff>
    </xdr:to>
    <xdr:sp macro="" textlink="">
      <xdr:nvSpPr>
        <xdr:cNvPr id="41" name="乗算記号 40">
          <a:extLst>
            <a:ext uri="{FF2B5EF4-FFF2-40B4-BE49-F238E27FC236}">
              <a16:creationId xmlns:a16="http://schemas.microsoft.com/office/drawing/2014/main" id="{6B75B486-F413-4826-B827-507CAE8063CF}"/>
            </a:ext>
          </a:extLst>
        </xdr:cNvPr>
        <xdr:cNvSpPr/>
      </xdr:nvSpPr>
      <xdr:spPr>
        <a:xfrm>
          <a:off x="17153163" y="6932839"/>
          <a:ext cx="774887" cy="1018134"/>
        </a:xfrm>
        <a:prstGeom prst="mathMultiply">
          <a:avLst>
            <a:gd name="adj1" fmla="val 16459"/>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353785</xdr:colOff>
      <xdr:row>29</xdr:row>
      <xdr:rowOff>13607</xdr:rowOff>
    </xdr:from>
    <xdr:to>
      <xdr:col>27</xdr:col>
      <xdr:colOff>376197</xdr:colOff>
      <xdr:row>33</xdr:row>
      <xdr:rowOff>79241</xdr:rowOff>
    </xdr:to>
    <xdr:sp macro="" textlink="">
      <xdr:nvSpPr>
        <xdr:cNvPr id="42" name="乗算記号 41">
          <a:extLst>
            <a:ext uri="{FF2B5EF4-FFF2-40B4-BE49-F238E27FC236}">
              <a16:creationId xmlns:a16="http://schemas.microsoft.com/office/drawing/2014/main" id="{B1441004-C28F-4F2F-BA09-B1608AFB35D8}"/>
            </a:ext>
          </a:extLst>
        </xdr:cNvPr>
        <xdr:cNvSpPr/>
      </xdr:nvSpPr>
      <xdr:spPr>
        <a:xfrm>
          <a:off x="19918135" y="6919232"/>
          <a:ext cx="774887" cy="1018134"/>
        </a:xfrm>
        <a:prstGeom prst="mathMultiply">
          <a:avLst>
            <a:gd name="adj1" fmla="val 16459"/>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517072</xdr:colOff>
      <xdr:row>28</xdr:row>
      <xdr:rowOff>163287</xdr:rowOff>
    </xdr:from>
    <xdr:to>
      <xdr:col>19</xdr:col>
      <xdr:colOff>539484</xdr:colOff>
      <xdr:row>33</xdr:row>
      <xdr:rowOff>52028</xdr:rowOff>
    </xdr:to>
    <xdr:sp macro="" textlink="">
      <xdr:nvSpPr>
        <xdr:cNvPr id="43" name="乗算記号 42">
          <a:extLst>
            <a:ext uri="{FF2B5EF4-FFF2-40B4-BE49-F238E27FC236}">
              <a16:creationId xmlns:a16="http://schemas.microsoft.com/office/drawing/2014/main" id="{669F775E-81AA-4D92-9270-9284CC241FCC}"/>
            </a:ext>
          </a:extLst>
        </xdr:cNvPr>
        <xdr:cNvSpPr/>
      </xdr:nvSpPr>
      <xdr:spPr>
        <a:xfrm>
          <a:off x="14061622" y="6830787"/>
          <a:ext cx="774887" cy="1079366"/>
        </a:xfrm>
        <a:prstGeom prst="mathMultiply">
          <a:avLst>
            <a:gd name="adj1" fmla="val 16459"/>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557894</xdr:colOff>
      <xdr:row>50</xdr:row>
      <xdr:rowOff>54428</xdr:rowOff>
    </xdr:from>
    <xdr:to>
      <xdr:col>19</xdr:col>
      <xdr:colOff>580306</xdr:colOff>
      <xdr:row>54</xdr:row>
      <xdr:rowOff>120062</xdr:rowOff>
    </xdr:to>
    <xdr:sp macro="" textlink="">
      <xdr:nvSpPr>
        <xdr:cNvPr id="44" name="乗算記号 43">
          <a:extLst>
            <a:ext uri="{FF2B5EF4-FFF2-40B4-BE49-F238E27FC236}">
              <a16:creationId xmlns:a16="http://schemas.microsoft.com/office/drawing/2014/main" id="{80649857-24CB-44AF-B17F-B662E60846F7}"/>
            </a:ext>
          </a:extLst>
        </xdr:cNvPr>
        <xdr:cNvSpPr/>
      </xdr:nvSpPr>
      <xdr:spPr>
        <a:xfrm>
          <a:off x="14102444" y="11960678"/>
          <a:ext cx="774887" cy="1018134"/>
        </a:xfrm>
        <a:prstGeom prst="mathMultiply">
          <a:avLst>
            <a:gd name="adj1" fmla="val 16459"/>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612321</xdr:colOff>
      <xdr:row>50</xdr:row>
      <xdr:rowOff>81643</xdr:rowOff>
    </xdr:from>
    <xdr:to>
      <xdr:col>23</xdr:col>
      <xdr:colOff>634733</xdr:colOff>
      <xdr:row>54</xdr:row>
      <xdr:rowOff>147277</xdr:rowOff>
    </xdr:to>
    <xdr:sp macro="" textlink="">
      <xdr:nvSpPr>
        <xdr:cNvPr id="45" name="乗算記号 44">
          <a:extLst>
            <a:ext uri="{FF2B5EF4-FFF2-40B4-BE49-F238E27FC236}">
              <a16:creationId xmlns:a16="http://schemas.microsoft.com/office/drawing/2014/main" id="{A205E115-26A0-4EB8-970D-E9168447FBF0}"/>
            </a:ext>
          </a:extLst>
        </xdr:cNvPr>
        <xdr:cNvSpPr/>
      </xdr:nvSpPr>
      <xdr:spPr>
        <a:xfrm>
          <a:off x="17166771" y="11987893"/>
          <a:ext cx="774887" cy="1018134"/>
        </a:xfrm>
        <a:prstGeom prst="mathMultiply">
          <a:avLst>
            <a:gd name="adj1" fmla="val 16459"/>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408214</xdr:colOff>
      <xdr:row>50</xdr:row>
      <xdr:rowOff>40822</xdr:rowOff>
    </xdr:from>
    <xdr:to>
      <xdr:col>32</xdr:col>
      <xdr:colOff>430626</xdr:colOff>
      <xdr:row>54</xdr:row>
      <xdr:rowOff>106456</xdr:rowOff>
    </xdr:to>
    <xdr:sp macro="" textlink="">
      <xdr:nvSpPr>
        <xdr:cNvPr id="46" name="乗算記号 45">
          <a:extLst>
            <a:ext uri="{FF2B5EF4-FFF2-40B4-BE49-F238E27FC236}">
              <a16:creationId xmlns:a16="http://schemas.microsoft.com/office/drawing/2014/main" id="{1B14E675-BAEC-49DD-89AC-675F73957AF0}"/>
            </a:ext>
          </a:extLst>
        </xdr:cNvPr>
        <xdr:cNvSpPr/>
      </xdr:nvSpPr>
      <xdr:spPr>
        <a:xfrm>
          <a:off x="23734939" y="11947072"/>
          <a:ext cx="774887" cy="1018134"/>
        </a:xfrm>
        <a:prstGeom prst="mathMultiply">
          <a:avLst>
            <a:gd name="adj1" fmla="val 16459"/>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421822</xdr:colOff>
      <xdr:row>50</xdr:row>
      <xdr:rowOff>108857</xdr:rowOff>
    </xdr:from>
    <xdr:to>
      <xdr:col>27</xdr:col>
      <xdr:colOff>444234</xdr:colOff>
      <xdr:row>54</xdr:row>
      <xdr:rowOff>174491</xdr:rowOff>
    </xdr:to>
    <xdr:sp macro="" textlink="">
      <xdr:nvSpPr>
        <xdr:cNvPr id="47" name="乗算記号 46">
          <a:extLst>
            <a:ext uri="{FF2B5EF4-FFF2-40B4-BE49-F238E27FC236}">
              <a16:creationId xmlns:a16="http://schemas.microsoft.com/office/drawing/2014/main" id="{466C12D3-C1A8-423A-AC5C-F13D72CA31D9}"/>
            </a:ext>
          </a:extLst>
        </xdr:cNvPr>
        <xdr:cNvSpPr/>
      </xdr:nvSpPr>
      <xdr:spPr>
        <a:xfrm>
          <a:off x="19986172" y="12015107"/>
          <a:ext cx="774887" cy="1018134"/>
        </a:xfrm>
        <a:prstGeom prst="mathMultiply">
          <a:avLst>
            <a:gd name="adj1" fmla="val 16459"/>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vr\TS6\Documents%20and%20Settings\nana_koide\Local%20Settings\Temporary%20Internet%20Files\OLK45\&#12502;&#12521;&#12472;&#12523;&#12372;&#26696;&#20869;(&#26481;&#20140;&#30003;&#35531;&#26085;&#26412;&#31821;&#65289;.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Book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ご案内"/>
      <sheetName val="お伺い書"/>
      <sheetName val="商用レコメンサンプル"/>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ビザについて【業務】"/>
      <sheetName val="ビザについて【業務特定27カ国籍】"/>
      <sheetName val="ビザについて【業務外国籍（特定27カ国除）】"/>
      <sheetName val="ビザについて【業務米国籍】"/>
      <sheetName val="招聘状サンプル"/>
      <sheetName val="招聘状フォーム"/>
      <sheetName val="出張命令書サンプル"/>
      <sheetName val="出張命令書フォーム"/>
    </sheetNames>
    <sheetDataSet>
      <sheetData sheetId="0"/>
      <sheetData sheetId="1"/>
      <sheetData sheetId="2"/>
      <sheetData sheetId="3"/>
      <sheetData sheetId="4"/>
      <sheetData sheetId="5"/>
      <sheetData sheetId="6"/>
      <sheetData sheetId="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0EA22E7-72E9-41EA-8729-643CFBDBFC6F}" name="国名" displayName="国名" ref="F1:F264" totalsRowShown="0" headerRowDxfId="5" dataDxfId="4">
  <autoFilter ref="F1:F264" xr:uid="{B0EA22E7-72E9-41EA-8729-643CFBDBFC6F}"/>
  <tableColumns count="1">
    <tableColumn id="1" xr3:uid="{75C08698-2D0D-4BAD-BAC1-311BD4DE75D8}" name="国名" dataDxfId="3"/>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62242C9A-38EF-4B37-8333-2F513A775879}" name="職業" displayName="職業" ref="E1:E41" totalsRowShown="0">
  <autoFilter ref="E1:E41" xr:uid="{62242C9A-38EF-4B37-8333-2F513A775879}"/>
  <tableColumns count="1">
    <tableColumn id="1" xr3:uid="{333553FF-35F6-4D7D-846D-2FE0A1BCCABA}" name="職業"/>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E7388F36-5EDB-4273-A8E4-66FD55A22939}" name="国番号" displayName="国番号" ref="K1:K253" totalsRowShown="0">
  <autoFilter ref="K1:K253" xr:uid="{E7388F36-5EDB-4273-A8E4-66FD55A22939}"/>
  <sortState xmlns:xlrd2="http://schemas.microsoft.com/office/spreadsheetml/2017/richdata2" ref="K2:K253">
    <sortCondition ref="K1:K253"/>
  </sortState>
  <tableColumns count="1">
    <tableColumn id="1" xr3:uid="{7A2F6A1F-4AC3-4881-B9CD-A3BA3FCF35EB}" name="国番号"/>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7975B149-32A4-4D8E-B29E-D801DD2E2224}" name="宗教" displayName="宗教" ref="N1:N12" totalsRowShown="0">
  <autoFilter ref="N1:N12" xr:uid="{7975B149-32A4-4D8E-B29E-D801DD2E2224}"/>
  <tableColumns count="1">
    <tableColumn id="1" xr3:uid="{FFAE5439-A0E3-4BE9-AAEE-F2A6FA37DADF}" name="宗教"/>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E79DEEC5-21C3-4D21-8115-AC2C89983016}" name="回答" displayName="回答" ref="A1:A3" totalsRowShown="0" dataCellStyle="標準_インドお伺い書">
  <autoFilter ref="A1:A3" xr:uid="{E79DEEC5-21C3-4D21-8115-AC2C89983016}"/>
  <tableColumns count="1">
    <tableColumn id="1" xr3:uid="{DEC603A1-BFF5-4946-859D-A6E0908F80F7}" name="回答" dataCellStyle="標準_インドお伺い書"/>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5BA5850E-F05C-4737-9F91-5D5E40305F3B}" name="関係性" displayName="関係性" ref="P1:P5" totalsRowShown="0">
  <autoFilter ref="P1:P5" xr:uid="{5BA5850E-F05C-4737-9F91-5D5E40305F3B}"/>
  <tableColumns count="1">
    <tableColumn id="1" xr3:uid="{9A57935E-A383-4A7E-AF73-1F39E291397A}" name="関係性"/>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AAB0674A-FBDB-4973-934F-06ABCCDF7147}" name="査証カテゴリー" displayName="査証カテゴリー" ref="Q1:Q26" totalsRowShown="0">
  <autoFilter ref="Q1:Q26" xr:uid="{AAB0674A-FBDB-4973-934F-06ABCCDF7147}"/>
  <tableColumns count="1">
    <tableColumn id="1" xr3:uid="{5F42A6D7-5F75-442D-9044-144787C95B72}" name="査証カテゴリー"/>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6E9DD5E2-1B6D-4CEA-ADAC-A1A078508BB7}" name="District6216" displayName="District6216" ref="R1:R38" totalsRowShown="0">
  <autoFilter ref="R1:R38" xr:uid="{6E9DD5E2-1B6D-4CEA-ADAC-A1A078508BB7}"/>
  <tableColumns count="1">
    <tableColumn id="1" xr3:uid="{467CDD54-BB22-4C7E-8A82-E24794879D2A}" name="Districtスペースなし"/>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3B8DD8AE-EBFE-46AF-9019-5A226079678E}" name="District626318" displayName="District626318" ref="S1:S38" totalsRowShown="0">
  <autoFilter ref="S1:S38" xr:uid="{3B8DD8AE-EBFE-46AF-9019-5A226079678E}"/>
  <tableColumns count="1">
    <tableColumn id="1" xr3:uid="{69C33E35-8AD4-4B9A-A9D1-940440113F11}" name="District正式"/>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FEC807EB-0D56-4035-A976-81A078874DFB}" name="都道府県" displayName="都道府県" ref="T1:T48" totalsRowShown="0">
  <autoFilter ref="T1:T48" xr:uid="{FEC807EB-0D56-4035-A976-81A078874DFB}"/>
  <tableColumns count="1">
    <tableColumn id="1" xr3:uid="{1305DFD0-29EE-4AB9-8932-3FEB851C03A2}" name="都道府県"/>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7AF0C4F9-E7B5-4A1A-B921-4E18BB23BE42}" name="国名2" displayName="国名2" ref="G1:G264" totalsRowShown="0" headerRowDxfId="2" dataDxfId="1">
  <autoFilter ref="G1:G264" xr:uid="{7AF0C4F9-E7B5-4A1A-B921-4E18BB23BE42}"/>
  <sortState xmlns:xlrd2="http://schemas.microsoft.com/office/spreadsheetml/2017/richdata2" ref="G2:G264">
    <sortCondition ref="G1:G264"/>
  </sortState>
  <tableColumns count="1">
    <tableColumn id="1" xr3:uid="{19EAC21F-C22F-4162-995D-20D34A061603}" name="国名2"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5316669-F2EE-4B0F-9687-6D0F8F592C3F}" name="申請区分" displayName="申請区分" ref="C1:C5" totalsRowShown="0">
  <autoFilter ref="C1:C5" xr:uid="{45316669-F2EE-4B0F-9687-6D0F8F592C3F}"/>
  <tableColumns count="1">
    <tableColumn id="1" xr3:uid="{BA14B8AC-5BBA-44AC-ACB2-F069CB0850AA}" name="申請区分"/>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762E72F5-9E44-4A4A-AF56-8DFEDD8EB76A}" name="空港" displayName="空港" ref="O1:O44" totalsRowShown="0">
  <autoFilter ref="O1:O44" xr:uid="{762E72F5-9E44-4A4A-AF56-8DFEDD8EB76A}"/>
  <tableColumns count="1">
    <tableColumn id="1" xr3:uid="{80F2C892-8461-460E-A59A-A3D7D172BB65}" name="空港"/>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DC78149-1CE1-4FE4-A5A2-FC0401A5AD60}" name="住んでますか" displayName="住んでますか" ref="W1:W5" totalsRowShown="0">
  <autoFilter ref="W1:W5" xr:uid="{0DC78149-1CE1-4FE4-A5A2-FC0401A5AD60}"/>
  <tableColumns count="1">
    <tableColumn id="1" xr3:uid="{D1283B8E-022C-44E1-842B-65CBC5079B13}" name="2年以上住んでますか？"/>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C1A79D5D-9488-4F4D-B71B-DD6C6413B8C9}" name="最終学位" displayName="最終学位" ref="X1:X11" totalsRowShown="0">
  <autoFilter ref="X1:X11" xr:uid="{C1A79D5D-9488-4F4D-B71B-DD6C6413B8C9}"/>
  <tableColumns count="1">
    <tableColumn id="1" xr3:uid="{3EDBCF54-917C-4967-8803-8A2D1AEDBF86}" name="最終学位"/>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C0A1FC81-83E6-4FDC-ADFF-A8796050AD65}" name="District" displayName="District" ref="A1:A38" totalsRowShown="0">
  <autoFilter ref="A1:A38" xr:uid="{C0A1FC81-83E6-4FDC-ADFF-A8796050AD65}"/>
  <tableColumns count="1">
    <tableColumn id="1" xr3:uid="{B2FCC0AC-359C-48CC-8870-0346AA6DF2CF}" name="District"/>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A82E9856-C9DF-45C5-8FED-5657FA5A7C99}" name="ANDAMANANDNICOBARISLANDS" displayName="ANDAMANANDNICOBARISLANDS" ref="B1:B5" totalsRowShown="0">
  <autoFilter ref="B1:B5" xr:uid="{A82E9856-C9DF-45C5-8FED-5657FA5A7C99}"/>
  <tableColumns count="1">
    <tableColumn id="1" xr3:uid="{DDF4AFBC-3C33-4119-8575-0550859132EC}" name="ANDAMANANDNICOBARISLANDS"/>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52E7DC93-1149-48BA-91EF-C654C2FE152E}" name="ANDHRAPRADESH" displayName="ANDHRAPRADESH" ref="C1:C27" totalsRowShown="0">
  <autoFilter ref="C1:C27" xr:uid="{52E7DC93-1149-48BA-91EF-C654C2FE152E}"/>
  <tableColumns count="1">
    <tableColumn id="1" xr3:uid="{AA250765-CBA3-49EF-9215-3999D79C1ECE}" name="ANDHRAPRADESH"/>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CAC48BFC-CBF8-4C3A-A1D3-37103294DD0F}" name="ARUNACHALPRADESH" displayName="ARUNACHALPRADESH" ref="D1:D27" totalsRowShown="0">
  <autoFilter ref="D1:D27" xr:uid="{CAC48BFC-CBF8-4C3A-A1D3-37103294DD0F}"/>
  <tableColumns count="1">
    <tableColumn id="1" xr3:uid="{3C331EC4-80DF-4687-B69A-F96857E1A90B}" name="ARUNACHALPRADESH"/>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E62A71D4-F0A3-4754-B330-9621E0E7ACA1}" name="ASSAM" displayName="ASSAM" ref="E1:E38" totalsRowShown="0">
  <autoFilter ref="E1:E38" xr:uid="{E62A71D4-F0A3-4754-B330-9621E0E7ACA1}"/>
  <tableColumns count="1">
    <tableColumn id="1" xr3:uid="{A3A0D21B-A43F-4B38-8279-9E0CAE9B0F1F}" name="ASSAM"/>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4566D39-6A83-414F-ABEF-42847C49C753}" name="BIHAR" displayName="BIHAR" ref="F1:F59" totalsRowShown="0">
  <autoFilter ref="F1:F59" xr:uid="{04566D39-6A83-414F-ABEF-42847C49C753}"/>
  <tableColumns count="1">
    <tableColumn id="1" xr3:uid="{281B970C-2F2C-4794-9D41-79E820EE54BD}" name="BIHAR"/>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560B9E00-C2FB-412A-97A1-875380B858E5}" name="CHANDIGARH" displayName="CHANDIGARH" ref="G1:G3" totalsRowShown="0">
  <autoFilter ref="G1:G3" xr:uid="{560B9E00-C2FB-412A-97A1-875380B858E5}"/>
  <tableColumns count="1">
    <tableColumn id="1" xr3:uid="{2E4FFBCF-5949-41A7-ADC0-C0C282CCD7A8}" name="CHANDIGARH"/>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A03B4B7-4B8B-4F24-A954-7B19A7BA5C51}" name="申請者区分" displayName="申請者区分" ref="D1:D5" totalsRowShown="0">
  <autoFilter ref="D1:D5" xr:uid="{EA03B4B7-4B8B-4F24-A954-7B19A7BA5C51}"/>
  <tableColumns count="1">
    <tableColumn id="1" xr3:uid="{156F1843-06A7-4847-A8A4-5615B818E42A}" name="申請者区分"/>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91109E95-5D9A-47E3-8695-957648DC5D73}" name="CHHATTISGARH" displayName="CHHATTISGARH" ref="H1:H30" totalsRowShown="0">
  <autoFilter ref="H1:H30" xr:uid="{91109E95-5D9A-47E3-8695-957648DC5D73}"/>
  <tableColumns count="1">
    <tableColumn id="1" xr3:uid="{9557211E-4CCE-4449-AAE6-714D253CF69B}" name="CHHATTISGARH"/>
  </tableColumns>
  <tableStyleInfo name="TableStyleMedium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2EF8D1E2-3777-4BB8-920B-EC63F3267F18}" name="DADRANAGARHAVELI" displayName="DADRANAGARHAVELI" ref="I1:I2" totalsRowShown="0">
  <autoFilter ref="I1:I2" xr:uid="{2EF8D1E2-3777-4BB8-920B-EC63F3267F18}"/>
  <tableColumns count="1">
    <tableColumn id="1" xr3:uid="{BE18AC77-B646-4B56-A7E2-FB7656D8B4A8}" name="DADRANAGARHAVELI"/>
  </tableColumns>
  <tableStyleInfo name="TableStyleMedium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D17BE3AC-3387-46C5-A3AB-3EE6D043DAD2}" name="DADRANAGARHAVELIANDDAMANANDDIU" displayName="DADRANAGARHAVELIANDDAMANANDDIU" ref="J1:J5" totalsRowShown="0">
  <autoFilter ref="J1:J5" xr:uid="{D17BE3AC-3387-46C5-A3AB-3EE6D043DAD2}"/>
  <tableColumns count="1">
    <tableColumn id="1" xr3:uid="{D194B0DA-DF2E-42EC-BC0F-2B6290E19657}" name="DADRANAGARHAVELIANDDAMANANDDIU"/>
  </tableColumns>
  <tableStyleInfo name="TableStyleMedium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E8C2C9DE-5AA3-42A6-9F24-D67DAD1E215F}" name="DELHI" displayName="DELHI" ref="K1:K4" totalsRowShown="0">
  <autoFilter ref="K1:K4" xr:uid="{E8C2C9DE-5AA3-42A6-9F24-D67DAD1E215F}"/>
  <tableColumns count="1">
    <tableColumn id="1" xr3:uid="{73A39C85-B4D7-4DA2-A5CD-9AC678C4A441}" name="DELHI"/>
  </tableColumns>
  <tableStyleInfo name="TableStyleMedium2"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81DD11CC-13F6-40FD-9F66-C7ABFA39CCBC}" name="GOA" displayName="GOA" ref="L1:L4" totalsRowShown="0">
  <autoFilter ref="L1:L4" xr:uid="{81DD11CC-13F6-40FD-9F66-C7ABFA39CCBC}"/>
  <tableColumns count="1">
    <tableColumn id="1" xr3:uid="{6FDAD587-33FF-4277-9CDE-FBDD64A0EC4A}" name="GOA"/>
  </tableColumns>
  <tableStyleInfo name="TableStyleMedium2"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42546B03-3E80-4DF9-88D9-ED7CA97C620E}" name="GUJARAT" displayName="GUJARAT" ref="M1:M35" totalsRowShown="0">
  <autoFilter ref="M1:M35" xr:uid="{42546B03-3E80-4DF9-88D9-ED7CA97C620E}"/>
  <tableColumns count="1">
    <tableColumn id="1" xr3:uid="{97B89168-AE0C-44A3-A082-63EAAF5667B4}" name="GUJARAT"/>
  </tableColumns>
  <tableStyleInfo name="TableStyleMedium2"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B4148060-80AA-469E-B6A4-550390E540A1}" name="HARYANA" displayName="HARYANA" ref="N1:N24" totalsRowShown="0">
  <autoFilter ref="N1:N24" xr:uid="{B4148060-80AA-469E-B6A4-550390E540A1}"/>
  <tableColumns count="1">
    <tableColumn id="1" xr3:uid="{0ECE4109-6D47-4207-8A75-52F909C31EB2}" name="HARYANA"/>
  </tableColumns>
  <tableStyleInfo name="TableStyleMedium2"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977E88B6-0BCF-4673-BC43-78507EE2A094}" name="HIMACHALPRADESH" displayName="HIMACHALPRADESH" ref="O1:O14" totalsRowShown="0">
  <autoFilter ref="O1:O14" xr:uid="{977E88B6-0BCF-4673-BC43-78507EE2A094}"/>
  <tableColumns count="1">
    <tableColumn id="1" xr3:uid="{65D0EF59-2308-46A2-8F24-440A58745B25}" name="HIMACHALPRADESH"/>
  </tableColumns>
  <tableStyleInfo name="TableStyleMedium2"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A7DC33F-7647-47E2-947B-F3C23A1A8554}" name="JAMMUANDKASHMIR" displayName="JAMMUANDKASHMIR" ref="P1:P22" totalsRowShown="0">
  <autoFilter ref="P1:P22" xr:uid="{0A7DC33F-7647-47E2-947B-F3C23A1A8554}"/>
  <tableColumns count="1">
    <tableColumn id="1" xr3:uid="{5E9229CA-3600-4169-9701-3BBAD70628BC}" name="JAMMUANDKASHMIR"/>
  </tableColumns>
  <tableStyleInfo name="TableStyleMedium2"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E1736FE0-EB08-4BA0-83CA-EA1E5FDED80B}" name="JHARKHAND" displayName="JHARKHAND" ref="Q1:Q27" totalsRowShown="0">
  <autoFilter ref="Q1:Q27" xr:uid="{E1736FE0-EB08-4BA0-83CA-EA1E5FDED80B}"/>
  <tableColumns count="1">
    <tableColumn id="1" xr3:uid="{118B3CA4-63A7-42DC-BB4E-81599CB61F4D}" name="JHARKHAND"/>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3705077-155D-4E74-A8AD-786E20E9B39F}" name="婚姻状況" displayName="婚姻状況" ref="I1:I4" totalsRowShown="0">
  <autoFilter ref="I1:I4" xr:uid="{73705077-155D-4E74-A8AD-786E20E9B39F}"/>
  <tableColumns count="1">
    <tableColumn id="1" xr3:uid="{40B24ED5-865E-4C1A-BAB6-4DEFB709CE6E}" name="婚姻状況"/>
  </tableColumns>
  <tableStyleInfo name="TableStyleMedium2"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6CDED95A-9D6F-468D-A100-3D151F86B8D3}" name="KARNATAKA" displayName="KARNATAKA" ref="R1:R32" totalsRowShown="0">
  <autoFilter ref="R1:R32" xr:uid="{6CDED95A-9D6F-468D-A100-3D151F86B8D3}"/>
  <tableColumns count="1">
    <tableColumn id="1" xr3:uid="{88745DF1-E027-4593-A2D1-0D93063D781B}" name="KARNATAKA"/>
  </tableColumns>
  <tableStyleInfo name="TableStyleMedium2"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91DB59E9-0344-4C56-8534-13D81E99C28F}" name="KERALA" displayName="KERALA" ref="S1:S16" totalsRowShown="0">
  <autoFilter ref="S1:S16" xr:uid="{91DB59E9-0344-4C56-8534-13D81E99C28F}"/>
  <tableColumns count="1">
    <tableColumn id="1" xr3:uid="{4CC98116-4683-4085-A495-0CBE6163AECD}" name="KERALA"/>
  </tableColumns>
  <tableStyleInfo name="TableStyleMedium2"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60C276FC-8A1D-47AA-A055-E71962705BAE}" name="LADAKH" displayName="LADAKH" ref="T1:T3" totalsRowShown="0">
  <autoFilter ref="T1:T3" xr:uid="{60C276FC-8A1D-47AA-A055-E71962705BAE}"/>
  <tableColumns count="1">
    <tableColumn id="1" xr3:uid="{A76332DD-806A-4835-BB34-63109BB87A3A}" name="LADAKH"/>
  </tableColumns>
  <tableStyleInfo name="TableStyleMedium2"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7FB66571-4A02-47F1-A298-C3433B9CDE11}" name="LAKSHADWEEP" displayName="LAKSHADWEEP" ref="U1:U3" totalsRowShown="0">
  <autoFilter ref="U1:U3" xr:uid="{7FB66571-4A02-47F1-A298-C3433B9CDE11}"/>
  <tableColumns count="1">
    <tableColumn id="1" xr3:uid="{B157644F-D4C3-4303-B471-A2929224E087}" name="LAKSHADWEEP"/>
  </tableColumns>
  <tableStyleInfo name="TableStyleMedium2"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44D8D31D-1F70-41A8-A689-FF8AC41C91A2}" name="MADHYAPRADESH" displayName="MADHYAPRADESH" ref="V1:V54" totalsRowShown="0">
  <autoFilter ref="V1:V54" xr:uid="{44D8D31D-1F70-41A8-A689-FF8AC41C91A2}"/>
  <tableColumns count="1">
    <tableColumn id="1" xr3:uid="{11873348-CF0D-417C-9F3C-3C3EA89B1028}" name="MADHYAPRADESH"/>
  </tableColumns>
  <tableStyleInfo name="TableStyleMedium2"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4FCA39E1-0A88-4B77-A14A-F01D6273DBC0}" name="MAHARASHTRA" displayName="MAHARASHTRA" ref="W1:W37" totalsRowShown="0">
  <autoFilter ref="W1:W37" xr:uid="{4FCA39E1-0A88-4B77-A14A-F01D6273DBC0}"/>
  <tableColumns count="1">
    <tableColumn id="1" xr3:uid="{1CB0EA5B-1517-420E-BAB3-EBF29DA8B050}" name="MAHARASHTRA"/>
  </tableColumns>
  <tableStyleInfo name="TableStyleMedium2"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6C593CCD-B829-486A-A877-64BBA5D9FA6A}" name="MANIPUR" displayName="MANIPUR" ref="X1:X18" totalsRowShown="0">
  <autoFilter ref="X1:X18" xr:uid="{6C593CCD-B829-486A-A877-64BBA5D9FA6A}"/>
  <tableColumns count="1">
    <tableColumn id="1" xr3:uid="{32C97CFA-C246-4077-A370-0C01D3F89B20}" name="MANIPUR"/>
  </tableColumns>
  <tableStyleInfo name="TableStyleMedium2"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CE17FDA8-0125-4384-9661-1E894EB691FF}" name="MEGHALAYA" displayName="MEGHALAYA" ref="Y1:Y14" totalsRowShown="0">
  <autoFilter ref="Y1:Y14" xr:uid="{CE17FDA8-0125-4384-9661-1E894EB691FF}"/>
  <tableColumns count="1">
    <tableColumn id="1" xr3:uid="{EBE93306-A742-4E59-93FB-BCA5AE02CE41}" name="MEGHALAYA"/>
  </tableColumns>
  <tableStyleInfo name="TableStyleMedium2"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9FF81689-CB15-4337-B168-28EB16E162D1}" name="MIZORAM" displayName="MIZORAM" ref="Z1:Z10" totalsRowShown="0">
  <autoFilter ref="Z1:Z10" xr:uid="{9FF81689-CB15-4337-B168-28EB16E162D1}"/>
  <tableColumns count="1">
    <tableColumn id="1" xr3:uid="{C44AE942-B5D4-4AE4-A7F8-42AA03ADA748}" name="MIZORAM"/>
  </tableColumns>
  <tableStyleInfo name="TableStyleMedium2"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39594B39-2808-45DB-AD74-824B0FE2D072}" name="NAGALAND" displayName="NAGALAND" ref="AA1:AA16" totalsRowShown="0">
  <autoFilter ref="AA1:AA16" xr:uid="{39594B39-2808-45DB-AD74-824B0FE2D072}"/>
  <tableColumns count="1">
    <tableColumn id="1" xr3:uid="{1F9F7467-D13E-4C72-9160-0E98C2D13C3C}" name="NAGALAND"/>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38295F7-A14E-4892-98A1-6E36F8DADC8F}" name="性別" displayName="性別" ref="H1:H4" totalsRowShown="0">
  <autoFilter ref="H1:H4" xr:uid="{C38295F7-A14E-4892-98A1-6E36F8DADC8F}"/>
  <tableColumns count="1">
    <tableColumn id="1" xr3:uid="{38410DF3-9EEC-415C-AA1E-49A1645B7482}" name="性別"/>
  </tableColumns>
  <tableStyleInfo name="TableStyleMedium2"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DB8E0EC1-6739-4628-8743-BE95B8C5DD80}" name="ORISSA" displayName="ORISSA" ref="AB1:AB32" totalsRowShown="0">
  <autoFilter ref="AB1:AB32" xr:uid="{DB8E0EC1-6739-4628-8743-BE95B8C5DD80}"/>
  <tableColumns count="1">
    <tableColumn id="1" xr3:uid="{A1359542-9925-4CE9-9664-7A6681783DA7}" name="ORISSA"/>
  </tableColumns>
  <tableStyleInfo name="TableStyleMedium2"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31C54B1E-AB13-4578-A4CB-A11E2B09BE90}" name="PONDICHERRY" displayName="PONDICHERRY" ref="AC1:AC6" totalsRowShown="0">
  <autoFilter ref="AC1:AC6" xr:uid="{31C54B1E-AB13-4578-A4CB-A11E2B09BE90}"/>
  <tableColumns count="1">
    <tableColumn id="1" xr3:uid="{5F597B92-FC06-48D2-87C1-71716F4E17FC}" name="PONDICHERRY"/>
  </tableColumns>
  <tableStyleInfo name="TableStyleMedium2"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D06B95EE-15F5-4D57-95C6-D02520134FB9}" name="PUNJAB" displayName="PUNJAB" ref="AD1:AD26" totalsRowShown="0">
  <autoFilter ref="AD1:AD26" xr:uid="{D06B95EE-15F5-4D57-95C6-D02520134FB9}"/>
  <tableColumns count="1">
    <tableColumn id="1" xr3:uid="{E8770C7E-EBDF-40E3-8247-0378BBBCDEFE}" name="PUNJAB"/>
  </tableColumns>
  <tableStyleInfo name="TableStyleMedium2"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F4012715-FABB-48EB-AA2A-07DAF07D72DB}" name="RAJASTHAN" displayName="RAJASTHAN" ref="AE1:AE50" totalsRowShown="0">
  <autoFilter ref="AE1:AE50" xr:uid="{F4012715-FABB-48EB-AA2A-07DAF07D72DB}"/>
  <tableColumns count="1">
    <tableColumn id="1" xr3:uid="{E5462D0B-6B53-4FB7-9C6D-6D9EABFC91C6}" name="RAJASTHAN"/>
  </tableColumns>
  <tableStyleInfo name="TableStyleMedium2"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BE17C34C-F01B-4951-936E-6522158148EC}" name="SIKKIM" displayName="SIKKIM" ref="AF1:AF8" totalsRowShown="0">
  <autoFilter ref="AF1:AF8" xr:uid="{BE17C34C-F01B-4951-936E-6522158148EC}"/>
  <tableColumns count="1">
    <tableColumn id="1" xr3:uid="{CA7E92FB-1ED3-4B46-872C-9FE66AC1F809}" name="SIKKIM"/>
  </tableColumns>
  <tableStyleInfo name="TableStyleMedium2"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8FFF172B-308F-43CB-9582-0ED62A57B50C}" name="TAMILNADU" displayName="TAMILNADU" ref="AG1:AG40" totalsRowShown="0">
  <autoFilter ref="AG1:AG40" xr:uid="{8FFF172B-308F-43CB-9582-0ED62A57B50C}"/>
  <tableColumns count="1">
    <tableColumn id="1" xr3:uid="{8AED9ED0-087A-48C8-9DA5-835EA12394B3}" name="TAMILNADU"/>
  </tableColumns>
  <tableStyleInfo name="TableStyleMedium2"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DEA85810-F0E5-4CE4-9162-4C42C07B0C08}" name="TELANGANA" displayName="TELANGANA" ref="AH1:AH30" totalsRowShown="0">
  <autoFilter ref="AH1:AH30" xr:uid="{DEA85810-F0E5-4CE4-9162-4C42C07B0C08}"/>
  <tableColumns count="1">
    <tableColumn id="1" xr3:uid="{2FAFD92D-9CF0-4FD7-8B7A-01F56335FCCB}" name="TELANGANA"/>
  </tableColumns>
  <tableStyleInfo name="TableStyleMedium2"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DF64906F-915C-4E62-825A-824B316D7CDB}" name="TRIPURA" displayName="TRIPURA" ref="AI1:AI10" totalsRowShown="0">
  <autoFilter ref="AI1:AI10" xr:uid="{DF64906F-915C-4E62-825A-824B316D7CDB}"/>
  <tableColumns count="1">
    <tableColumn id="1" xr3:uid="{C61608EE-5BDB-4161-980B-641AFCC84DC9}" name="TRIPURA"/>
  </tableColumns>
  <tableStyleInfo name="TableStyleMedium2"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2215FC64-5DBB-4EBD-8640-CE8CF9D866F6}" name="UTTARPRADESH" displayName="UTTARPRADESH" ref="AJ1:AJ77" totalsRowShown="0">
  <autoFilter ref="AJ1:AJ77" xr:uid="{2215FC64-5DBB-4EBD-8640-CE8CF9D866F6}"/>
  <tableColumns count="1">
    <tableColumn id="1" xr3:uid="{78F76A0F-EA1B-422E-A6C7-1F3DAFC12897}" name="UTTARPRADESH"/>
  </tableColumns>
  <tableStyleInfo name="TableStyleMedium2"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D97E2B87-C658-4AF1-A437-68622BE8824A}" name="UTTARAKHAND" displayName="UTTARAKHAND" ref="AK1:AK15" totalsRowShown="0">
  <autoFilter ref="AK1:AK15" xr:uid="{D97E2B87-C658-4AF1-A437-68622BE8824A}"/>
  <tableColumns count="1">
    <tableColumn id="1" xr3:uid="{A42D36C3-9E13-4022-B45E-0D8A0B93C44A}" name="UTTARAKHAND"/>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C485FBA4-1B55-4BBE-8384-2D0030A7AB59}" name="個人情報同意" displayName="個人情報同意" ref="B1:B3" totalsRowShown="0" dataCellStyle="標準_インドお伺い書">
  <autoFilter ref="B1:B3" xr:uid="{C485FBA4-1B55-4BBE-8384-2D0030A7AB59}"/>
  <tableColumns count="1">
    <tableColumn id="2" xr3:uid="{9C9B2194-6661-497A-A42E-45DF3E72ABAF}" name="個人情報同意" dataCellStyle="標準_インドお伺い書"/>
  </tableColumns>
  <tableStyleInfo name="TableStyleMedium2"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3D1F5812-F5A2-427C-9A04-0B4D44FD927D}" name="WESTBENGAL" displayName="WESTBENGAL" ref="AL1:AL27" totalsRowShown="0">
  <autoFilter ref="AL1:AL27" xr:uid="{3D1F5812-F5A2-427C-9A04-0B4D44FD927D}"/>
  <tableColumns count="1">
    <tableColumn id="1" xr3:uid="{6817C028-5DA9-4B9E-B28A-47F34C409012}" name="WESTBENGAL"/>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85FA88E-4125-45B0-834C-A33606829979}" name="最終学歴情報" displayName="最終学歴情報" ref="L1:L12" totalsRowShown="0" dataCellStyle="標準_インドお伺い書">
  <autoFilter ref="L1:L12" xr:uid="{985FA88E-4125-45B0-834C-A33606829979}"/>
  <tableColumns count="1">
    <tableColumn id="1" xr3:uid="{E3B2F6BF-AA33-4354-A093-65CD4A111AED}" name="最終学歴情報" dataCellStyle="標準_インドお伺い書"/>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1DD2D0B-4110-4095-9E07-4AEE72610807}" name="生まれた時の国籍か" displayName="生まれた時の国籍か" ref="M1:M3" totalsRowShown="0" dataCellStyle="標準_インドお伺い書">
  <autoFilter ref="M1:M3" xr:uid="{51DD2D0B-4110-4095-9E07-4AEE72610807}"/>
  <tableColumns count="1">
    <tableColumn id="1" xr3:uid="{4D164618-CA51-406A-9285-3EB30D8DC526}" name="生まれた時の国籍か" dataCellStyle="標準_インドお伺い書"/>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41CC110-61C9-437B-A303-D161936E2751}" name="最終学歴" displayName="最終学歴" ref="J1:J12" totalsRowShown="0">
  <autoFilter ref="J1:J12" xr:uid="{441CC110-61C9-437B-A303-D161936E2751}"/>
  <tableColumns count="1">
    <tableColumn id="1" xr3:uid="{8AA2D9D3-9159-4125-B521-3D58EB9C511C}" name="最終学歴"/>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jtb-cwt.com/en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3" Type="http://schemas.openxmlformats.org/officeDocument/2006/relationships/table" Target="../tables/table2.xml"/><Relationship Id="rId21" Type="http://schemas.openxmlformats.org/officeDocument/2006/relationships/table" Target="../tables/table20.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1" Type="http://schemas.openxmlformats.org/officeDocument/2006/relationships/printerSettings" Target="../printerSettings/printerSettings7.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10" Type="http://schemas.openxmlformats.org/officeDocument/2006/relationships/table" Target="../tables/table9.xml"/><Relationship Id="rId19" Type="http://schemas.openxmlformats.org/officeDocument/2006/relationships/table" Target="../tables/table18.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s>
</file>

<file path=xl/worksheets/_rels/sheet8.xml.rels><?xml version="1.0" encoding="UTF-8" standalone="yes"?>
<Relationships xmlns="http://schemas.openxmlformats.org/package/2006/relationships"><Relationship Id="rId13" Type="http://schemas.openxmlformats.org/officeDocument/2006/relationships/table" Target="../tables/table34.xml"/><Relationship Id="rId18" Type="http://schemas.openxmlformats.org/officeDocument/2006/relationships/table" Target="../tables/table39.xml"/><Relationship Id="rId26" Type="http://schemas.openxmlformats.org/officeDocument/2006/relationships/table" Target="../tables/table47.xml"/><Relationship Id="rId39" Type="http://schemas.openxmlformats.org/officeDocument/2006/relationships/table" Target="../tables/table60.xml"/><Relationship Id="rId21" Type="http://schemas.openxmlformats.org/officeDocument/2006/relationships/table" Target="../tables/table42.xml"/><Relationship Id="rId34" Type="http://schemas.openxmlformats.org/officeDocument/2006/relationships/table" Target="../tables/table55.xml"/><Relationship Id="rId7" Type="http://schemas.openxmlformats.org/officeDocument/2006/relationships/table" Target="../tables/table28.xml"/><Relationship Id="rId12" Type="http://schemas.openxmlformats.org/officeDocument/2006/relationships/table" Target="../tables/table33.xml"/><Relationship Id="rId17" Type="http://schemas.openxmlformats.org/officeDocument/2006/relationships/table" Target="../tables/table38.xml"/><Relationship Id="rId25" Type="http://schemas.openxmlformats.org/officeDocument/2006/relationships/table" Target="../tables/table46.xml"/><Relationship Id="rId33" Type="http://schemas.openxmlformats.org/officeDocument/2006/relationships/table" Target="../tables/table54.xml"/><Relationship Id="rId38" Type="http://schemas.openxmlformats.org/officeDocument/2006/relationships/table" Target="../tables/table59.xml"/><Relationship Id="rId2" Type="http://schemas.openxmlformats.org/officeDocument/2006/relationships/table" Target="../tables/table23.xml"/><Relationship Id="rId16" Type="http://schemas.openxmlformats.org/officeDocument/2006/relationships/table" Target="../tables/table37.xml"/><Relationship Id="rId20" Type="http://schemas.openxmlformats.org/officeDocument/2006/relationships/table" Target="../tables/table41.xml"/><Relationship Id="rId29" Type="http://schemas.openxmlformats.org/officeDocument/2006/relationships/table" Target="../tables/table50.xml"/><Relationship Id="rId1" Type="http://schemas.openxmlformats.org/officeDocument/2006/relationships/printerSettings" Target="../printerSettings/printerSettings8.bin"/><Relationship Id="rId6" Type="http://schemas.openxmlformats.org/officeDocument/2006/relationships/table" Target="../tables/table27.xml"/><Relationship Id="rId11" Type="http://schemas.openxmlformats.org/officeDocument/2006/relationships/table" Target="../tables/table32.xml"/><Relationship Id="rId24" Type="http://schemas.openxmlformats.org/officeDocument/2006/relationships/table" Target="../tables/table45.xml"/><Relationship Id="rId32" Type="http://schemas.openxmlformats.org/officeDocument/2006/relationships/table" Target="../tables/table53.xml"/><Relationship Id="rId37" Type="http://schemas.openxmlformats.org/officeDocument/2006/relationships/table" Target="../tables/table58.xml"/><Relationship Id="rId5" Type="http://schemas.openxmlformats.org/officeDocument/2006/relationships/table" Target="../tables/table26.xml"/><Relationship Id="rId15" Type="http://schemas.openxmlformats.org/officeDocument/2006/relationships/table" Target="../tables/table36.xml"/><Relationship Id="rId23" Type="http://schemas.openxmlformats.org/officeDocument/2006/relationships/table" Target="../tables/table44.xml"/><Relationship Id="rId28" Type="http://schemas.openxmlformats.org/officeDocument/2006/relationships/table" Target="../tables/table49.xml"/><Relationship Id="rId36" Type="http://schemas.openxmlformats.org/officeDocument/2006/relationships/table" Target="../tables/table57.xml"/><Relationship Id="rId10" Type="http://schemas.openxmlformats.org/officeDocument/2006/relationships/table" Target="../tables/table31.xml"/><Relationship Id="rId19" Type="http://schemas.openxmlformats.org/officeDocument/2006/relationships/table" Target="../tables/table40.xml"/><Relationship Id="rId31" Type="http://schemas.openxmlformats.org/officeDocument/2006/relationships/table" Target="../tables/table52.xml"/><Relationship Id="rId4" Type="http://schemas.openxmlformats.org/officeDocument/2006/relationships/table" Target="../tables/table25.xml"/><Relationship Id="rId9" Type="http://schemas.openxmlformats.org/officeDocument/2006/relationships/table" Target="../tables/table30.xml"/><Relationship Id="rId14" Type="http://schemas.openxmlformats.org/officeDocument/2006/relationships/table" Target="../tables/table35.xml"/><Relationship Id="rId22" Type="http://schemas.openxmlformats.org/officeDocument/2006/relationships/table" Target="../tables/table43.xml"/><Relationship Id="rId27" Type="http://schemas.openxmlformats.org/officeDocument/2006/relationships/table" Target="../tables/table48.xml"/><Relationship Id="rId30" Type="http://schemas.openxmlformats.org/officeDocument/2006/relationships/table" Target="../tables/table51.xml"/><Relationship Id="rId35" Type="http://schemas.openxmlformats.org/officeDocument/2006/relationships/table" Target="../tables/table56.xml"/><Relationship Id="rId8" Type="http://schemas.openxmlformats.org/officeDocument/2006/relationships/table" Target="../tables/table29.xml"/><Relationship Id="rId3" Type="http://schemas.openxmlformats.org/officeDocument/2006/relationships/table" Target="../tables/table2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3A18B-5C33-4BC8-B9E6-98D8295BFEEF}">
  <sheetPr>
    <tabColor rgb="FFFFFF00"/>
  </sheetPr>
  <dimension ref="B1:U28"/>
  <sheetViews>
    <sheetView showGridLines="0" tabSelected="1" zoomScaleNormal="100" workbookViewId="0">
      <selection activeCell="A31" sqref="A31"/>
    </sheetView>
  </sheetViews>
  <sheetFormatPr defaultColWidth="9" defaultRowHeight="15.75"/>
  <cols>
    <col min="1" max="1" width="2.25" style="1" customWidth="1"/>
    <col min="2" max="20" width="9" style="1"/>
    <col min="21" max="21" width="2.25" style="1" customWidth="1"/>
    <col min="22" max="16384" width="9" style="1"/>
  </cols>
  <sheetData>
    <row r="1" spans="2:21" ht="16.5" thickBot="1">
      <c r="B1" s="1" t="s">
        <v>0</v>
      </c>
    </row>
    <row r="2" spans="2:21" ht="18.75">
      <c r="B2" s="124" t="s">
        <v>1</v>
      </c>
      <c r="C2" s="125"/>
      <c r="D2" s="125"/>
      <c r="E2" s="125"/>
      <c r="F2" s="125"/>
      <c r="G2" s="125"/>
      <c r="H2" s="125"/>
      <c r="I2" s="125"/>
      <c r="J2" s="125"/>
      <c r="K2" s="125"/>
      <c r="L2" s="125"/>
      <c r="M2" s="125"/>
      <c r="N2" s="125"/>
      <c r="O2" s="125"/>
      <c r="P2" s="125"/>
      <c r="Q2" s="125"/>
      <c r="R2" s="125"/>
      <c r="S2" s="125"/>
      <c r="T2" s="126"/>
      <c r="U2"/>
    </row>
    <row r="3" spans="2:21" ht="19.5" customHeight="1">
      <c r="B3" s="127" t="s">
        <v>2</v>
      </c>
      <c r="C3" s="128"/>
      <c r="D3" s="128"/>
      <c r="E3" s="128"/>
      <c r="F3" s="128"/>
      <c r="G3" s="128"/>
      <c r="H3" s="128"/>
      <c r="I3" s="128"/>
      <c r="J3" s="128"/>
      <c r="K3" s="128"/>
      <c r="L3" s="128"/>
      <c r="M3" s="128"/>
      <c r="N3" s="128"/>
      <c r="O3" s="128"/>
      <c r="P3" s="128"/>
      <c r="Q3" s="128"/>
      <c r="R3" s="128"/>
      <c r="S3" s="128"/>
      <c r="T3" s="129"/>
      <c r="U3"/>
    </row>
    <row r="4" spans="2:21" ht="18.75">
      <c r="B4" s="127"/>
      <c r="C4" s="128"/>
      <c r="D4" s="128"/>
      <c r="E4" s="128"/>
      <c r="F4" s="128"/>
      <c r="G4" s="128"/>
      <c r="H4" s="128"/>
      <c r="I4" s="128"/>
      <c r="J4" s="128"/>
      <c r="K4" s="128"/>
      <c r="L4" s="128"/>
      <c r="M4" s="128"/>
      <c r="N4" s="128"/>
      <c r="O4" s="128"/>
      <c r="P4" s="128"/>
      <c r="Q4" s="128"/>
      <c r="R4" s="128"/>
      <c r="S4" s="128"/>
      <c r="T4" s="129"/>
      <c r="U4"/>
    </row>
    <row r="5" spans="2:21" ht="18.75">
      <c r="B5" s="127"/>
      <c r="C5" s="128"/>
      <c r="D5" s="128"/>
      <c r="E5" s="128"/>
      <c r="F5" s="128"/>
      <c r="G5" s="128"/>
      <c r="H5" s="128"/>
      <c r="I5" s="128"/>
      <c r="J5" s="128"/>
      <c r="K5" s="128"/>
      <c r="L5" s="128"/>
      <c r="M5" s="128"/>
      <c r="N5" s="128"/>
      <c r="O5" s="128"/>
      <c r="P5" s="128"/>
      <c r="Q5" s="128"/>
      <c r="R5" s="128"/>
      <c r="S5" s="128"/>
      <c r="T5" s="129"/>
      <c r="U5"/>
    </row>
    <row r="6" spans="2:21" ht="18.75">
      <c r="B6" s="127"/>
      <c r="C6" s="128"/>
      <c r="D6" s="128"/>
      <c r="E6" s="128"/>
      <c r="F6" s="128"/>
      <c r="G6" s="128"/>
      <c r="H6" s="128"/>
      <c r="I6" s="128"/>
      <c r="J6" s="128"/>
      <c r="K6" s="128"/>
      <c r="L6" s="128"/>
      <c r="M6" s="128"/>
      <c r="N6" s="128"/>
      <c r="O6" s="128"/>
      <c r="P6" s="128"/>
      <c r="Q6" s="128"/>
      <c r="R6" s="128"/>
      <c r="S6" s="128"/>
      <c r="T6" s="129"/>
      <c r="U6"/>
    </row>
    <row r="7" spans="2:21" ht="18.75">
      <c r="B7" s="127"/>
      <c r="C7" s="128"/>
      <c r="D7" s="128"/>
      <c r="E7" s="128"/>
      <c r="F7" s="128"/>
      <c r="G7" s="128"/>
      <c r="H7" s="128"/>
      <c r="I7" s="128"/>
      <c r="J7" s="128"/>
      <c r="K7" s="128"/>
      <c r="L7" s="128"/>
      <c r="M7" s="128"/>
      <c r="N7" s="128"/>
      <c r="O7" s="128"/>
      <c r="P7" s="128"/>
      <c r="Q7" s="128"/>
      <c r="R7" s="128"/>
      <c r="S7" s="128"/>
      <c r="T7" s="129"/>
      <c r="U7"/>
    </row>
    <row r="8" spans="2:21" ht="18.75">
      <c r="B8" s="127"/>
      <c r="C8" s="128"/>
      <c r="D8" s="128"/>
      <c r="E8" s="128"/>
      <c r="F8" s="128"/>
      <c r="G8" s="128"/>
      <c r="H8" s="128"/>
      <c r="I8" s="128"/>
      <c r="J8" s="128"/>
      <c r="K8" s="128"/>
      <c r="L8" s="128"/>
      <c r="M8" s="128"/>
      <c r="N8" s="128"/>
      <c r="O8" s="128"/>
      <c r="P8" s="128"/>
      <c r="Q8" s="128"/>
      <c r="R8" s="128"/>
      <c r="S8" s="128"/>
      <c r="T8" s="129"/>
      <c r="U8"/>
    </row>
    <row r="9" spans="2:21" ht="18.75">
      <c r="B9" s="127"/>
      <c r="C9" s="128"/>
      <c r="D9" s="128"/>
      <c r="E9" s="128"/>
      <c r="F9" s="128"/>
      <c r="G9" s="128"/>
      <c r="H9" s="128"/>
      <c r="I9" s="128"/>
      <c r="J9" s="128"/>
      <c r="K9" s="128"/>
      <c r="L9" s="128"/>
      <c r="M9" s="128"/>
      <c r="N9" s="128"/>
      <c r="O9" s="128"/>
      <c r="P9" s="128"/>
      <c r="Q9" s="128"/>
      <c r="R9" s="128"/>
      <c r="S9" s="128"/>
      <c r="T9" s="129"/>
      <c r="U9"/>
    </row>
    <row r="10" spans="2:21" ht="19.5" thickBot="1">
      <c r="B10" s="130"/>
      <c r="C10" s="131"/>
      <c r="D10" s="131"/>
      <c r="E10" s="131"/>
      <c r="F10" s="131"/>
      <c r="G10" s="131"/>
      <c r="H10" s="131"/>
      <c r="I10" s="131"/>
      <c r="J10" s="131"/>
      <c r="K10" s="131"/>
      <c r="L10" s="131"/>
      <c r="M10" s="131"/>
      <c r="N10" s="131"/>
      <c r="O10" s="131"/>
      <c r="P10" s="131"/>
      <c r="Q10" s="131"/>
      <c r="R10" s="131"/>
      <c r="S10" s="131"/>
      <c r="T10" s="132"/>
      <c r="U10"/>
    </row>
    <row r="11" spans="2:21" ht="18.75">
      <c r="B11"/>
      <c r="C11"/>
      <c r="D11"/>
      <c r="E11"/>
      <c r="F11"/>
      <c r="G11"/>
      <c r="H11"/>
      <c r="I11"/>
      <c r="J11"/>
      <c r="K11"/>
      <c r="L11"/>
      <c r="M11"/>
      <c r="N11"/>
      <c r="O11"/>
      <c r="P11"/>
      <c r="Q11"/>
      <c r="R11"/>
      <c r="S11"/>
      <c r="T11"/>
      <c r="U11"/>
    </row>
    <row r="12" spans="2:21" ht="18.75">
      <c r="B12" s="65" t="s">
        <v>3</v>
      </c>
      <c r="C12" s="66"/>
      <c r="D12" s="66"/>
      <c r="E12" s="66"/>
      <c r="F12" s="66"/>
      <c r="G12" s="66"/>
      <c r="H12" s="66"/>
      <c r="I12" s="66"/>
      <c r="K12" s="61" t="s">
        <v>4</v>
      </c>
    </row>
    <row r="14" spans="2:21" ht="16.5" thickBot="1">
      <c r="B14" s="1" t="s">
        <v>5</v>
      </c>
    </row>
    <row r="15" spans="2:21">
      <c r="B15" s="114" t="s">
        <v>6</v>
      </c>
      <c r="C15" s="115"/>
      <c r="D15" s="115"/>
      <c r="E15" s="115"/>
      <c r="F15" s="115"/>
      <c r="G15" s="115"/>
      <c r="H15" s="115"/>
      <c r="I15" s="115"/>
      <c r="J15" s="115"/>
      <c r="K15" s="115"/>
      <c r="L15" s="115"/>
      <c r="M15" s="115"/>
      <c r="N15" s="115"/>
      <c r="O15" s="115"/>
      <c r="P15" s="115"/>
      <c r="Q15" s="62"/>
      <c r="R15" s="62"/>
      <c r="S15" s="62"/>
      <c r="T15" s="63"/>
    </row>
    <row r="16" spans="2:21">
      <c r="B16" s="67" t="s">
        <v>7</v>
      </c>
      <c r="C16" s="116"/>
      <c r="D16" s="116"/>
      <c r="E16" s="116"/>
      <c r="F16" s="116"/>
      <c r="G16" s="116"/>
      <c r="H16" s="116"/>
      <c r="I16" s="116"/>
      <c r="J16" s="116"/>
      <c r="K16" s="116"/>
      <c r="L16" s="116"/>
      <c r="M16" s="116"/>
      <c r="N16" s="116"/>
      <c r="O16" s="116"/>
      <c r="P16" s="116"/>
      <c r="T16" s="64"/>
    </row>
    <row r="17" spans="2:20" ht="16.5" customHeight="1">
      <c r="B17" s="133" t="s">
        <v>8</v>
      </c>
      <c r="C17" s="134"/>
      <c r="D17" s="134"/>
      <c r="E17" s="134"/>
      <c r="F17" s="134"/>
      <c r="G17" s="134"/>
      <c r="H17" s="134"/>
      <c r="I17" s="134"/>
      <c r="J17" s="134"/>
      <c r="K17" s="134"/>
      <c r="L17" s="134"/>
      <c r="M17" s="134"/>
      <c r="N17" s="134"/>
      <c r="O17" s="134"/>
      <c r="P17" s="134"/>
      <c r="Q17" s="134"/>
      <c r="R17" s="134"/>
      <c r="S17" s="134"/>
      <c r="T17" s="135"/>
    </row>
    <row r="18" spans="2:20" ht="18.75" customHeight="1">
      <c r="B18" s="133"/>
      <c r="C18" s="134"/>
      <c r="D18" s="134"/>
      <c r="E18" s="134"/>
      <c r="F18" s="134"/>
      <c r="G18" s="134"/>
      <c r="H18" s="134"/>
      <c r="I18" s="134"/>
      <c r="J18" s="134"/>
      <c r="K18" s="134"/>
      <c r="L18" s="134"/>
      <c r="M18" s="134"/>
      <c r="N18" s="134"/>
      <c r="O18" s="134"/>
      <c r="P18" s="134"/>
      <c r="Q18" s="134"/>
      <c r="R18" s="134"/>
      <c r="S18" s="134"/>
      <c r="T18" s="135"/>
    </row>
    <row r="19" spans="2:20" ht="18.75" customHeight="1">
      <c r="B19" s="133"/>
      <c r="C19" s="134"/>
      <c r="D19" s="134"/>
      <c r="E19" s="134"/>
      <c r="F19" s="134"/>
      <c r="G19" s="134"/>
      <c r="H19" s="134"/>
      <c r="I19" s="134"/>
      <c r="J19" s="134"/>
      <c r="K19" s="134"/>
      <c r="L19" s="134"/>
      <c r="M19" s="134"/>
      <c r="N19" s="134"/>
      <c r="O19" s="134"/>
      <c r="P19" s="134"/>
      <c r="Q19" s="134"/>
      <c r="R19" s="134"/>
      <c r="S19" s="134"/>
      <c r="T19" s="135"/>
    </row>
    <row r="20" spans="2:20" ht="18.75" customHeight="1">
      <c r="B20" s="133"/>
      <c r="C20" s="134"/>
      <c r="D20" s="134"/>
      <c r="E20" s="134"/>
      <c r="F20" s="134"/>
      <c r="G20" s="134"/>
      <c r="H20" s="134"/>
      <c r="I20" s="134"/>
      <c r="J20" s="134"/>
      <c r="K20" s="134"/>
      <c r="L20" s="134"/>
      <c r="M20" s="134"/>
      <c r="N20" s="134"/>
      <c r="O20" s="134"/>
      <c r="P20" s="134"/>
      <c r="Q20" s="134"/>
      <c r="R20" s="134"/>
      <c r="S20" s="134"/>
      <c r="T20" s="135"/>
    </row>
    <row r="21" spans="2:20" ht="18.75" customHeight="1">
      <c r="B21" s="133"/>
      <c r="C21" s="134"/>
      <c r="D21" s="134"/>
      <c r="E21" s="134"/>
      <c r="F21" s="134"/>
      <c r="G21" s="134"/>
      <c r="H21" s="134"/>
      <c r="I21" s="134"/>
      <c r="J21" s="134"/>
      <c r="K21" s="134"/>
      <c r="L21" s="134"/>
      <c r="M21" s="134"/>
      <c r="N21" s="134"/>
      <c r="O21" s="134"/>
      <c r="P21" s="134"/>
      <c r="Q21" s="134"/>
      <c r="R21" s="134"/>
      <c r="S21" s="134"/>
      <c r="T21" s="135"/>
    </row>
    <row r="22" spans="2:20" ht="18.75" customHeight="1">
      <c r="B22" s="133"/>
      <c r="C22" s="134"/>
      <c r="D22" s="134"/>
      <c r="E22" s="134"/>
      <c r="F22" s="134"/>
      <c r="G22" s="134"/>
      <c r="H22" s="134"/>
      <c r="I22" s="134"/>
      <c r="J22" s="134"/>
      <c r="K22" s="134"/>
      <c r="L22" s="134"/>
      <c r="M22" s="134"/>
      <c r="N22" s="134"/>
      <c r="O22" s="134"/>
      <c r="P22" s="134"/>
      <c r="Q22" s="134"/>
      <c r="R22" s="134"/>
      <c r="S22" s="134"/>
      <c r="T22" s="135"/>
    </row>
    <row r="23" spans="2:20" ht="18.75" customHeight="1">
      <c r="B23" s="133"/>
      <c r="C23" s="134"/>
      <c r="D23" s="134"/>
      <c r="E23" s="134"/>
      <c r="F23" s="134"/>
      <c r="G23" s="134"/>
      <c r="H23" s="134"/>
      <c r="I23" s="134"/>
      <c r="J23" s="134"/>
      <c r="K23" s="134"/>
      <c r="L23" s="134"/>
      <c r="M23" s="134"/>
      <c r="N23" s="134"/>
      <c r="O23" s="134"/>
      <c r="P23" s="134"/>
      <c r="Q23" s="134"/>
      <c r="R23" s="134"/>
      <c r="S23" s="134"/>
      <c r="T23" s="135"/>
    </row>
    <row r="24" spans="2:20" ht="18.75" customHeight="1">
      <c r="B24" s="133"/>
      <c r="C24" s="134"/>
      <c r="D24" s="134"/>
      <c r="E24" s="134"/>
      <c r="F24" s="134"/>
      <c r="G24" s="134"/>
      <c r="H24" s="134"/>
      <c r="I24" s="134"/>
      <c r="J24" s="134"/>
      <c r="K24" s="134"/>
      <c r="L24" s="134"/>
      <c r="M24" s="134"/>
      <c r="N24" s="134"/>
      <c r="O24" s="134"/>
      <c r="P24" s="134"/>
      <c r="Q24" s="134"/>
      <c r="R24" s="134"/>
      <c r="S24" s="134"/>
      <c r="T24" s="135"/>
    </row>
    <row r="25" spans="2:20" ht="18.75" customHeight="1">
      <c r="B25" s="133"/>
      <c r="C25" s="134"/>
      <c r="D25" s="134"/>
      <c r="E25" s="134"/>
      <c r="F25" s="134"/>
      <c r="G25" s="134"/>
      <c r="H25" s="134"/>
      <c r="I25" s="134"/>
      <c r="J25" s="134"/>
      <c r="K25" s="134"/>
      <c r="L25" s="134"/>
      <c r="M25" s="134"/>
      <c r="N25" s="134"/>
      <c r="O25" s="134"/>
      <c r="P25" s="134"/>
      <c r="Q25" s="134"/>
      <c r="R25" s="134"/>
      <c r="S25" s="134"/>
      <c r="T25" s="135"/>
    </row>
    <row r="26" spans="2:20" ht="18.75" customHeight="1" thickBot="1">
      <c r="B26" s="136"/>
      <c r="C26" s="137"/>
      <c r="D26" s="137"/>
      <c r="E26" s="137"/>
      <c r="F26" s="137"/>
      <c r="G26" s="137"/>
      <c r="H26" s="137"/>
      <c r="I26" s="137"/>
      <c r="J26" s="137"/>
      <c r="K26" s="137"/>
      <c r="L26" s="137"/>
      <c r="M26" s="137"/>
      <c r="N26" s="137"/>
      <c r="O26" s="137"/>
      <c r="P26" s="137"/>
      <c r="Q26" s="137"/>
      <c r="R26" s="137"/>
      <c r="S26" s="137"/>
      <c r="T26" s="138"/>
    </row>
    <row r="27" spans="2:20" ht="18.75">
      <c r="B27"/>
      <c r="C27"/>
      <c r="D27"/>
      <c r="E27"/>
      <c r="F27"/>
      <c r="G27"/>
      <c r="H27"/>
      <c r="I27"/>
      <c r="J27"/>
      <c r="K27"/>
      <c r="L27"/>
      <c r="M27"/>
      <c r="N27"/>
      <c r="O27"/>
      <c r="P27"/>
      <c r="Q27"/>
      <c r="R27"/>
      <c r="S27"/>
      <c r="T27"/>
    </row>
    <row r="28" spans="2:20" ht="18.75">
      <c r="B28" s="65" t="s">
        <v>9</v>
      </c>
      <c r="O28" s="61" t="s">
        <v>10</v>
      </c>
    </row>
  </sheetData>
  <sheetProtection algorithmName="SHA-512" hashValue="WtKQLUcjzUKMbKwvue67rEGX7pMgD8CLLugKnN+m9dpEW9uRqhDEoStDy8LVQ3z536+8iCWX+WVGovHEGYi3xA==" saltValue="+hpYrjAs/8kNPdlKCnw3ZQ==" spinCount="100000" sheet="1" objects="1" scenarios="1"/>
  <mergeCells count="3">
    <mergeCell ref="B2:T2"/>
    <mergeCell ref="B3:T10"/>
    <mergeCell ref="B17:T26"/>
  </mergeCells>
  <phoneticPr fontId="2"/>
  <hyperlinks>
    <hyperlink ref="K12" location="'Part2 お伺い書'!F2" display="”Part2”へ" xr:uid="{2C6FC3C2-6D76-4F5D-844C-D321252A7340}"/>
    <hyperlink ref="O28" location="'Part2 お伺い書'!F2" display="Go to”Part2”" xr:uid="{154641F3-ABC0-4670-8BB5-EC29EF34EF2E}"/>
  </hyperlinks>
  <pageMargins left="0.7" right="0.7" top="0.75" bottom="0.75" header="0.3" footer="0.3"/>
  <pageSetup paperSize="9" scale="4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3DCAF-1262-4178-9BBE-FE858B675EEE}">
  <sheetPr>
    <tabColor rgb="FFFFFF00"/>
    <pageSetUpPr fitToPage="1"/>
  </sheetPr>
  <dimension ref="A1:K167"/>
  <sheetViews>
    <sheetView showGridLines="0" zoomScale="80" zoomScaleNormal="80" zoomScaleSheetLayoutView="58" workbookViewId="0">
      <pane xSplit="3" ySplit="1" topLeftCell="E2" activePane="bottomRight" state="frozen"/>
      <selection pane="bottomRight" activeCell="F2" sqref="F2"/>
      <selection pane="bottomLeft" activeCell="C19" sqref="C19"/>
      <selection pane="topRight" activeCell="C19" sqref="C19"/>
    </sheetView>
  </sheetViews>
  <sheetFormatPr defaultColWidth="9" defaultRowHeight="51.75" customHeight="1"/>
  <cols>
    <col min="1" max="1" width="6.75" style="6" customWidth="1"/>
    <col min="2" max="2" width="33.75" style="25" customWidth="1"/>
    <col min="3" max="3" width="62.125" style="5" customWidth="1"/>
    <col min="4" max="4" width="22" style="4" customWidth="1"/>
    <col min="5" max="5" width="14" style="3" customWidth="1"/>
    <col min="6" max="6" width="76.25" style="6" customWidth="1"/>
    <col min="7" max="7" width="34.75" style="6" customWidth="1"/>
    <col min="8" max="8" width="54.625" style="5" hidden="1" customWidth="1"/>
    <col min="9" max="9" width="48.25" style="6" customWidth="1"/>
    <col min="10" max="10" width="9" style="6" hidden="1" customWidth="1"/>
    <col min="11" max="11" width="9" style="1"/>
    <col min="12" max="12" width="9" style="6" customWidth="1"/>
    <col min="13" max="16384" width="9" style="6"/>
  </cols>
  <sheetData>
    <row r="1" spans="1:11" ht="48.75" customHeight="1">
      <c r="A1" s="11" t="s">
        <v>11</v>
      </c>
      <c r="B1" s="12" t="s">
        <v>12</v>
      </c>
      <c r="C1" s="12" t="s">
        <v>13</v>
      </c>
      <c r="D1" s="20" t="s">
        <v>14</v>
      </c>
      <c r="E1" s="7" t="s">
        <v>15</v>
      </c>
      <c r="F1" s="12" t="s">
        <v>16</v>
      </c>
      <c r="G1" s="56" t="s">
        <v>17</v>
      </c>
      <c r="H1" s="57" t="s">
        <v>18</v>
      </c>
      <c r="I1" s="57" t="s">
        <v>19</v>
      </c>
      <c r="K1" s="6" t="s">
        <v>20</v>
      </c>
    </row>
    <row r="2" spans="1:11" ht="108" customHeight="1">
      <c r="A2" s="14">
        <v>1</v>
      </c>
      <c r="B2" s="141" t="s">
        <v>21</v>
      </c>
      <c r="C2" s="16" t="s">
        <v>22</v>
      </c>
      <c r="D2" s="9" t="s">
        <v>23</v>
      </c>
      <c r="E2" s="8" t="s">
        <v>24</v>
      </c>
      <c r="F2" s="19"/>
      <c r="G2" s="15" t="str">
        <f>IF(F2="","申請に必要項目です","入力完了")</f>
        <v>申請に必要項目です</v>
      </c>
      <c r="H2" s="58" t="s">
        <v>25</v>
      </c>
      <c r="I2" s="27" t="str">
        <f t="shared" ref="I2:I18" si="0">TRIM(F2)</f>
        <v/>
      </c>
      <c r="J2" s="79"/>
      <c r="K2" s="6"/>
    </row>
    <row r="3" spans="1:11" s="17" customFormat="1" ht="51.75" customHeight="1">
      <c r="A3" s="14">
        <v>2</v>
      </c>
      <c r="B3" s="145"/>
      <c r="C3" s="16" t="s">
        <v>26</v>
      </c>
      <c r="D3" s="9" t="s">
        <v>27</v>
      </c>
      <c r="E3" s="8" t="s">
        <v>28</v>
      </c>
      <c r="F3" s="23" t="s">
        <v>29</v>
      </c>
      <c r="G3" s="30" t="str">
        <f t="shared" ref="G3:G12" si="1">IF(F3="","申請に必要項目です","入力完了")</f>
        <v>入力完了</v>
      </c>
      <c r="H3" s="58" t="s">
        <v>30</v>
      </c>
      <c r="I3" s="27" t="str">
        <f t="shared" si="0"/>
        <v>JAPAN</v>
      </c>
      <c r="J3" s="6"/>
    </row>
    <row r="4" spans="1:11" ht="51.75" customHeight="1">
      <c r="A4" s="14">
        <v>3</v>
      </c>
      <c r="B4" s="145"/>
      <c r="C4" s="18" t="s">
        <v>31</v>
      </c>
      <c r="D4" s="9" t="s">
        <v>32</v>
      </c>
      <c r="E4" s="8" t="s">
        <v>28</v>
      </c>
      <c r="F4" s="23" t="s">
        <v>33</v>
      </c>
      <c r="G4" s="30" t="str">
        <f t="shared" si="1"/>
        <v>入力完了</v>
      </c>
      <c r="H4" s="58" t="s">
        <v>34</v>
      </c>
      <c r="I4" s="27" t="str">
        <f t="shared" si="0"/>
        <v>出張</v>
      </c>
      <c r="K4" s="6"/>
    </row>
    <row r="5" spans="1:11" ht="51.75" customHeight="1">
      <c r="A5" s="14">
        <v>4</v>
      </c>
      <c r="B5" s="145"/>
      <c r="C5" s="16" t="s">
        <v>35</v>
      </c>
      <c r="D5" s="9" t="s">
        <v>36</v>
      </c>
      <c r="E5" s="8" t="s">
        <v>28</v>
      </c>
      <c r="F5" s="23" t="s">
        <v>37</v>
      </c>
      <c r="G5" s="30" t="str">
        <f t="shared" si="1"/>
        <v>入力完了</v>
      </c>
      <c r="H5" s="58" t="s">
        <v>38</v>
      </c>
      <c r="I5" s="27" t="str">
        <f t="shared" si="0"/>
        <v>本人</v>
      </c>
      <c r="K5" s="6"/>
    </row>
    <row r="6" spans="1:11" ht="51.75" customHeight="1">
      <c r="A6" s="14">
        <v>5</v>
      </c>
      <c r="B6" s="145"/>
      <c r="C6" s="16" t="s">
        <v>39</v>
      </c>
      <c r="D6" s="9" t="s">
        <v>40</v>
      </c>
      <c r="E6" s="8" t="s">
        <v>24</v>
      </c>
      <c r="F6" s="19"/>
      <c r="G6" s="15" t="str">
        <f t="shared" si="1"/>
        <v>申請に必要項目です</v>
      </c>
      <c r="H6" s="58" t="s">
        <v>41</v>
      </c>
      <c r="I6" s="27" t="str">
        <f t="shared" ref="I6:I17" si="2">TRIM(ASC(UPPER(F6)))</f>
        <v/>
      </c>
      <c r="K6" s="6"/>
    </row>
    <row r="7" spans="1:11" ht="51.75" customHeight="1">
      <c r="A7" s="14">
        <v>6</v>
      </c>
      <c r="B7" s="145"/>
      <c r="C7" s="16" t="s">
        <v>42</v>
      </c>
      <c r="D7" s="9" t="s">
        <v>43</v>
      </c>
      <c r="E7" s="8" t="s">
        <v>24</v>
      </c>
      <c r="F7" s="19"/>
      <c r="G7" s="15" t="str">
        <f t="shared" si="1"/>
        <v>申請に必要項目です</v>
      </c>
      <c r="H7" s="58" t="s">
        <v>44</v>
      </c>
      <c r="I7" s="27" t="str">
        <f t="shared" si="2"/>
        <v/>
      </c>
      <c r="K7" s="6"/>
    </row>
    <row r="8" spans="1:11" ht="51.75" customHeight="1">
      <c r="A8" s="14">
        <v>7</v>
      </c>
      <c r="B8" s="145"/>
      <c r="C8" s="18" t="s">
        <v>45</v>
      </c>
      <c r="D8" s="9" t="s">
        <v>40</v>
      </c>
      <c r="E8" s="8" t="s">
        <v>24</v>
      </c>
      <c r="F8" s="19"/>
      <c r="G8" s="15" t="str">
        <f t="shared" si="1"/>
        <v>申請に必要項目です</v>
      </c>
      <c r="H8" s="58" t="s">
        <v>46</v>
      </c>
      <c r="I8" s="27" t="str">
        <f t="shared" si="2"/>
        <v/>
      </c>
      <c r="K8" s="6"/>
    </row>
    <row r="9" spans="1:11" ht="51.75" customHeight="1">
      <c r="A9" s="14">
        <v>8</v>
      </c>
      <c r="B9" s="145"/>
      <c r="C9" s="16" t="s">
        <v>47</v>
      </c>
      <c r="D9" s="9" t="s">
        <v>48</v>
      </c>
      <c r="E9" s="8" t="s">
        <v>49</v>
      </c>
      <c r="F9" s="19"/>
      <c r="G9" s="15" t="str">
        <f t="shared" si="1"/>
        <v>申請に必要項目です</v>
      </c>
      <c r="H9" s="58" t="s">
        <v>50</v>
      </c>
      <c r="I9" s="27" t="str">
        <f t="shared" si="2"/>
        <v/>
      </c>
      <c r="K9" s="6"/>
    </row>
    <row r="10" spans="1:11" ht="73.5" customHeight="1">
      <c r="A10" s="14">
        <v>9</v>
      </c>
      <c r="B10" s="145"/>
      <c r="C10" s="18" t="s">
        <v>51</v>
      </c>
      <c r="D10" s="9" t="s">
        <v>52</v>
      </c>
      <c r="E10" s="8" t="s">
        <v>49</v>
      </c>
      <c r="F10" s="113"/>
      <c r="G10" s="15" t="str">
        <f t="shared" si="1"/>
        <v>申請に必要項目です</v>
      </c>
      <c r="H10" s="58" t="s">
        <v>53</v>
      </c>
      <c r="I10" s="27" t="str">
        <f t="shared" si="2"/>
        <v/>
      </c>
      <c r="K10" s="6"/>
    </row>
    <row r="11" spans="1:11" ht="51.75" customHeight="1">
      <c r="A11" s="14">
        <v>12</v>
      </c>
      <c r="B11" s="145"/>
      <c r="C11" s="16" t="s">
        <v>54</v>
      </c>
      <c r="D11" s="9" t="s">
        <v>55</v>
      </c>
      <c r="E11" s="8" t="s">
        <v>24</v>
      </c>
      <c r="F11" s="19"/>
      <c r="G11" s="15" t="str">
        <f t="shared" si="1"/>
        <v>申請に必要項目です</v>
      </c>
      <c r="H11" s="58" t="s">
        <v>56</v>
      </c>
      <c r="I11" s="27" t="str">
        <f t="shared" si="2"/>
        <v/>
      </c>
      <c r="K11" s="6"/>
    </row>
    <row r="12" spans="1:11" ht="51.75" customHeight="1">
      <c r="A12" s="14">
        <v>13</v>
      </c>
      <c r="B12" s="145"/>
      <c r="C12" s="18" t="s">
        <v>57</v>
      </c>
      <c r="D12" s="21" t="s">
        <v>58</v>
      </c>
      <c r="E12" s="8" t="s">
        <v>59</v>
      </c>
      <c r="F12" s="19"/>
      <c r="G12" s="15" t="str">
        <f t="shared" si="1"/>
        <v>申請に必要項目です</v>
      </c>
      <c r="H12" s="58" t="s">
        <v>60</v>
      </c>
      <c r="I12" s="27" t="str">
        <f t="shared" si="2"/>
        <v/>
      </c>
      <c r="K12" s="6"/>
    </row>
    <row r="13" spans="1:11" s="17" customFormat="1" ht="51.75" customHeight="1">
      <c r="A13" s="14">
        <v>15</v>
      </c>
      <c r="B13" s="145"/>
      <c r="C13" s="18" t="s">
        <v>61</v>
      </c>
      <c r="D13" s="9" t="s">
        <v>62</v>
      </c>
      <c r="E13" s="8" t="s">
        <v>63</v>
      </c>
      <c r="F13" s="19"/>
      <c r="G13" s="15" t="str">
        <f>IF(AND(F6="JAPAN",F13=""),"必要項目です",IF(F13="","該当者のみ必要項目です","入力完了"))</f>
        <v>該当者のみ必要項目です</v>
      </c>
      <c r="H13" s="58" t="s">
        <v>64</v>
      </c>
      <c r="I13" s="27" t="str">
        <f t="shared" si="2"/>
        <v/>
      </c>
      <c r="J13" s="6"/>
    </row>
    <row r="14" spans="1:11" s="17" customFormat="1" ht="51.75" customHeight="1">
      <c r="A14" s="14">
        <v>14</v>
      </c>
      <c r="B14" s="145"/>
      <c r="C14" s="16" t="s">
        <v>65</v>
      </c>
      <c r="D14" s="9" t="s">
        <v>66</v>
      </c>
      <c r="E14" s="8" t="s">
        <v>63</v>
      </c>
      <c r="F14" s="19"/>
      <c r="G14" s="15" t="str">
        <f>IF(AND(F6="JAPAN",F14=""),"必要項目です",IF(F14="","該当者のみ必要項目です","入力完了"))</f>
        <v>該当者のみ必要項目です</v>
      </c>
      <c r="H14" s="58" t="s">
        <v>67</v>
      </c>
      <c r="I14" s="27" t="str">
        <f t="shared" si="2"/>
        <v/>
      </c>
      <c r="J14" s="6"/>
    </row>
    <row r="15" spans="1:11" ht="51.75" customHeight="1">
      <c r="A15" s="14">
        <v>17</v>
      </c>
      <c r="B15" s="145"/>
      <c r="C15" s="18" t="s">
        <v>68</v>
      </c>
      <c r="D15" s="9" t="s">
        <v>69</v>
      </c>
      <c r="E15" s="8" t="s">
        <v>49</v>
      </c>
      <c r="F15" s="19"/>
      <c r="G15" s="15" t="str">
        <f>IF(F15="","申請に必要項目です","入力完了")</f>
        <v>申請に必要項目です</v>
      </c>
      <c r="H15" s="58" t="s">
        <v>70</v>
      </c>
      <c r="I15" s="27" t="str">
        <f t="shared" si="2"/>
        <v/>
      </c>
      <c r="K15" s="6"/>
    </row>
    <row r="16" spans="1:11" ht="51.75" customHeight="1">
      <c r="A16" s="14">
        <v>16</v>
      </c>
      <c r="B16" s="145"/>
      <c r="C16" s="16" t="s">
        <v>71</v>
      </c>
      <c r="D16" s="9" t="s">
        <v>72</v>
      </c>
      <c r="E16" s="8" t="s">
        <v>49</v>
      </c>
      <c r="F16" s="19"/>
      <c r="G16" s="15" t="str">
        <f>IF(F16="","申請に必要項目です","入力完了")</f>
        <v>申請に必要項目です</v>
      </c>
      <c r="H16" s="58" t="s">
        <v>73</v>
      </c>
      <c r="I16" s="27" t="str">
        <f t="shared" si="2"/>
        <v/>
      </c>
      <c r="K16" s="6"/>
    </row>
    <row r="17" spans="1:11" s="17" customFormat="1" ht="51.75" customHeight="1">
      <c r="A17" s="14">
        <v>18</v>
      </c>
      <c r="B17" s="145"/>
      <c r="C17" s="16" t="s">
        <v>74</v>
      </c>
      <c r="D17" s="9" t="s">
        <v>75</v>
      </c>
      <c r="E17" s="8" t="s">
        <v>49</v>
      </c>
      <c r="F17" s="19"/>
      <c r="G17" s="15" t="str">
        <f>IF(F17="","該当者のみ必要項目です","入力完了")</f>
        <v>該当者のみ必要項目です</v>
      </c>
      <c r="H17" s="58" t="s">
        <v>76</v>
      </c>
      <c r="I17" s="27" t="str">
        <f t="shared" si="2"/>
        <v/>
      </c>
      <c r="J17" s="6"/>
    </row>
    <row r="18" spans="1:11" s="17" customFormat="1" ht="51.75" customHeight="1">
      <c r="A18" s="14">
        <v>19</v>
      </c>
      <c r="B18" s="145"/>
      <c r="C18" s="18" t="s">
        <v>77</v>
      </c>
      <c r="D18" s="9" t="s">
        <v>27</v>
      </c>
      <c r="E18" s="8" t="s">
        <v>28</v>
      </c>
      <c r="F18" s="23" t="s">
        <v>29</v>
      </c>
      <c r="G18" s="30" t="str">
        <f t="shared" ref="G18:G23" si="3">IF(F18="","申請に必要項目です","入力完了")</f>
        <v>入力完了</v>
      </c>
      <c r="H18" s="58" t="s">
        <v>78</v>
      </c>
      <c r="I18" s="27" t="str">
        <f t="shared" si="0"/>
        <v>JAPAN</v>
      </c>
      <c r="J18" s="6"/>
    </row>
    <row r="19" spans="1:11" ht="51.75" customHeight="1">
      <c r="A19" s="14">
        <v>20</v>
      </c>
      <c r="B19" s="145"/>
      <c r="C19" s="16" t="s">
        <v>79</v>
      </c>
      <c r="D19" s="9">
        <v>1350061</v>
      </c>
      <c r="E19" s="8" t="s">
        <v>80</v>
      </c>
      <c r="F19" s="28"/>
      <c r="G19" s="15" t="str">
        <f t="shared" si="3"/>
        <v>申請に必要項目です</v>
      </c>
      <c r="H19" s="58" t="s">
        <v>81</v>
      </c>
      <c r="I19" s="27" t="str">
        <f>TRIM(ASC(UPPER(SUBSTITUTE(SUBSTITUTE(SUBSTITUTE(SUBSTITUTE(SUBSTITUTE(SUBSTITUTE(SUBSTITUTE(SUBSTITUTE(SUBSTITUTE(SUBSTITUTE(SUBSTITUTE(SUBSTITUTE(SUBSTITUTE(F19,"IP ","IP"),"IP　","IP"),"ip ","IP"),"ip　","IP"),"Ip ","IP"),"Ip　","IP"),"&amp;"," and "),","," "),"."," "),"＆"," and "),"　"," "),"、","　"),"-",""))))</f>
        <v/>
      </c>
      <c r="K19" s="6"/>
    </row>
    <row r="20" spans="1:11" ht="51.75" customHeight="1">
      <c r="A20" s="14">
        <v>21</v>
      </c>
      <c r="B20" s="145"/>
      <c r="C20" s="18" t="s">
        <v>82</v>
      </c>
      <c r="D20" s="9" t="s">
        <v>48</v>
      </c>
      <c r="E20" s="8" t="s">
        <v>24</v>
      </c>
      <c r="F20" s="19"/>
      <c r="G20" s="15" t="str">
        <f t="shared" si="3"/>
        <v>申請に必要項目です</v>
      </c>
      <c r="H20" s="58" t="s">
        <v>83</v>
      </c>
      <c r="I20" s="27" t="str">
        <f>TRIM(ASC(UPPER(SUBSTITUTE(SUBSTITUTE(SUBSTITUTE(SUBSTITUTE(SUBSTITUTE(SUBSTITUTE(SUBSTITUTE(SUBSTITUTE(SUBSTITUTE(SUBSTITUTE(SUBSTITUTE(SUBSTITUTE(SUBSTITUTE(F20,"IP ","IP"),"IP　","IP"),"ip ","IP"),"ip　","IP"),"Ip ","IP"),"Ip　","IP"),"&amp;"," and "),","," "),"."," "),"＆"," and "),"　"," "),"、","　"),"-",""))))</f>
        <v/>
      </c>
      <c r="K20" s="6"/>
    </row>
    <row r="21" spans="1:11" ht="51.75" customHeight="1">
      <c r="A21" s="14">
        <v>22</v>
      </c>
      <c r="B21" s="145"/>
      <c r="C21" s="16" t="s">
        <v>84</v>
      </c>
      <c r="D21" s="9" t="s">
        <v>52</v>
      </c>
      <c r="E21" s="8" t="s">
        <v>85</v>
      </c>
      <c r="F21" s="84"/>
      <c r="G21" s="15" t="str">
        <f t="shared" si="3"/>
        <v>申請に必要項目です</v>
      </c>
      <c r="H21" s="58" t="s">
        <v>86</v>
      </c>
      <c r="I21" s="27" t="str">
        <f>TRIM(ASC(UPPER(SUBSTITUTE(SUBSTITUTE(SUBSTITUTE(SUBSTITUTE(SUBSTITUTE(SUBSTITUTE(SUBSTITUTE(SUBSTITUTE(SUBSTITUTE(SUBSTITUTE(SUBSTITUTE(SUBSTITUTE(SUBSTITUTE(F21,"IP ","IP"),"IP　","IP"),"ip ","IP"),"ip　","IP"),"Ip ","IP"),"Ip　","IP"),"&amp;"," and "),","," "),"."," "),"＆"," and "),"　"," "),"、","　"),"-",""))))</f>
        <v/>
      </c>
      <c r="K21" s="6"/>
    </row>
    <row r="22" spans="1:11" ht="51.75" customHeight="1">
      <c r="A22" s="14">
        <v>23</v>
      </c>
      <c r="B22" s="145"/>
      <c r="C22" s="18" t="s">
        <v>87</v>
      </c>
      <c r="D22" s="9" t="s">
        <v>88</v>
      </c>
      <c r="E22" s="8" t="s">
        <v>85</v>
      </c>
      <c r="F22" s="84"/>
      <c r="G22" s="15" t="str">
        <f t="shared" si="3"/>
        <v>申請に必要項目です</v>
      </c>
      <c r="H22" s="58" t="s">
        <v>89</v>
      </c>
      <c r="I22" s="27" t="str">
        <f>TRIM(ASC(UPPER(SUBSTITUTE(SUBSTITUTE(SUBSTITUTE(SUBSTITUTE(SUBSTITUTE(SUBSTITUTE(SUBSTITUTE(SUBSTITUTE(SUBSTITUTE(SUBSTITUTE(SUBSTITUTE(SUBSTITUTE(SUBSTITUTE(F22,"IP ","IP"),"IP　","IP"),"ip ","IP"),"ip　","IP"),"Ip ","IP"),"Ip　","IP"),"&amp;"," and "),","," "),"."," "),"＆"," and "),"　"," "),"、","　"),"-",""))))</f>
        <v/>
      </c>
      <c r="K22" s="6"/>
    </row>
    <row r="23" spans="1:11" ht="51.75" customHeight="1">
      <c r="A23" s="14">
        <v>24</v>
      </c>
      <c r="B23" s="145"/>
      <c r="C23" s="16" t="s">
        <v>90</v>
      </c>
      <c r="D23" s="9" t="s">
        <v>91</v>
      </c>
      <c r="E23" s="8" t="s">
        <v>92</v>
      </c>
      <c r="F23" s="28"/>
      <c r="G23" s="15" t="str">
        <f t="shared" si="3"/>
        <v>申請に必要項目です</v>
      </c>
      <c r="H23" s="58" t="s">
        <v>93</v>
      </c>
      <c r="I23" s="27" t="str">
        <f>TRIM(ASC(UPPER(SUBSTITUTE(SUBSTITUTE(SUBSTITUTE(SUBSTITUTE(SUBSTITUTE(SUBSTITUTE(SUBSTITUTE(SUBSTITUTE(SUBSTITUTE(SUBSTITUTE(SUBSTITUTE(SUBSTITUTE(SUBSTITUTE(SUBSTITUTE(SUBSTITUTE(SUBSTITUTE(SUBSTITUTE(SUBSTITUTE(SUBSTITUTE(SUBSTITUTE(SUBSTITUTE(F23,"IP ","IP"),"IP　","IP"),"ip ","IP"),"ip　","IP"),"Ip ","IP"),"Ip　","IP"),"&amp;"," and "),","," "),"."," "),"＆"," and "),"　"," "),"、","　"),"Ⅰ","1"),"Ⅱ","2"),"Ⅲ","3"),"Ⅳ","4"),"Ⅴ","5"),"Ⅵ","6"),"Ⅶ","7"),"Ⅶ","8"),"Ⅸ","9"))))</f>
        <v/>
      </c>
      <c r="K23" s="6"/>
    </row>
    <row r="24" spans="1:11" s="17" customFormat="1" ht="51.75" customHeight="1">
      <c r="A24" s="14">
        <v>25</v>
      </c>
      <c r="B24" s="145"/>
      <c r="C24" s="18" t="s">
        <v>94</v>
      </c>
      <c r="D24" s="9">
        <v>101</v>
      </c>
      <c r="E24" s="8" t="s">
        <v>92</v>
      </c>
      <c r="F24" s="28"/>
      <c r="G24" s="15" t="str">
        <f>IF(F24="","該当者のみ必要項目です","入力完了")</f>
        <v>該当者のみ必要項目です</v>
      </c>
      <c r="H24" s="58" t="s">
        <v>95</v>
      </c>
      <c r="I24" s="27" t="str">
        <f>TRIM(ASC(UPPER(IF(F24="","","-"&amp;F24))))</f>
        <v/>
      </c>
      <c r="J24" s="6"/>
    </row>
    <row r="25" spans="1:11" s="17" customFormat="1" ht="51.75" customHeight="1">
      <c r="A25" s="14">
        <v>26</v>
      </c>
      <c r="B25" s="145"/>
      <c r="C25" s="16" t="s">
        <v>96</v>
      </c>
      <c r="D25" s="9" t="s">
        <v>97</v>
      </c>
      <c r="E25" s="8" t="s">
        <v>24</v>
      </c>
      <c r="F25" s="19"/>
      <c r="G25" s="15" t="str">
        <f>IF(F25="","該当者のみ必要項目です","入力完了")</f>
        <v>該当者のみ必要項目です</v>
      </c>
      <c r="H25" s="58" t="s">
        <v>98</v>
      </c>
      <c r="I25" s="27" t="str">
        <f>ASC(UPPER(IF(F25="",TRIM(IFERROR(MID(F27,FIND("(",F27)+1,FIND(")",F27)-FIND("(",F27)-1),0)),TRIM(IFERROR(MID(F25,FIND("(",F25)+1,FIND(")",F25)-FIND("(",F25)-1),0)))))</f>
        <v>0</v>
      </c>
      <c r="J25" s="6"/>
    </row>
    <row r="26" spans="1:11" s="17" customFormat="1" ht="51.75" customHeight="1">
      <c r="A26" s="14">
        <v>27</v>
      </c>
      <c r="B26" s="145"/>
      <c r="C26" s="18" t="s">
        <v>99</v>
      </c>
      <c r="D26" s="10" t="s">
        <v>100</v>
      </c>
      <c r="E26" s="8" t="s">
        <v>80</v>
      </c>
      <c r="F26" s="28"/>
      <c r="G26" s="15" t="str">
        <f>IF(F26="","該当者のみ必要項目です","入力完了")</f>
        <v>該当者のみ必要項目です</v>
      </c>
      <c r="H26" s="58" t="s">
        <v>101</v>
      </c>
      <c r="I26" s="27" t="str">
        <f>TRIM(ASC(UPPER(IF(F26="",K28,K26))))</f>
        <v/>
      </c>
      <c r="J26" s="6"/>
      <c r="K26" s="83" t="str">
        <f>TRIM(SUBSTITUTE(F26,"-",""))</f>
        <v/>
      </c>
    </row>
    <row r="27" spans="1:11" ht="51.75" customHeight="1">
      <c r="A27" s="14">
        <v>28</v>
      </c>
      <c r="B27" s="145"/>
      <c r="C27" s="16" t="s">
        <v>102</v>
      </c>
      <c r="D27" s="9" t="s">
        <v>97</v>
      </c>
      <c r="E27" s="8" t="s">
        <v>24</v>
      </c>
      <c r="F27" s="19"/>
      <c r="G27" s="15" t="str">
        <f t="shared" ref="G27:G34" si="4">IF(F27="","申請に必要項目です","入力完了")</f>
        <v>申請に必要項目です</v>
      </c>
      <c r="H27" s="58" t="s">
        <v>103</v>
      </c>
      <c r="I27" s="27" t="str">
        <f>ASC(UPPER(IF(F27="",TRIM(IFERROR(MID(F25,FIND("(",F25)+1,FIND(")",F25)-FIND("(",F25)-1),0)),TRIM(IFERROR(MID(F27,FIND("(",F27)+1,FIND(")",F27)-FIND("(",F27)-1),0)))))</f>
        <v>0</v>
      </c>
      <c r="K27" s="6"/>
    </row>
    <row r="28" spans="1:11" ht="51.75" customHeight="1">
      <c r="A28" s="14">
        <v>29</v>
      </c>
      <c r="B28" s="145"/>
      <c r="C28" s="18" t="s">
        <v>104</v>
      </c>
      <c r="D28" s="10" t="s">
        <v>105</v>
      </c>
      <c r="E28" s="8" t="s">
        <v>80</v>
      </c>
      <c r="F28" s="28"/>
      <c r="G28" s="15" t="str">
        <f t="shared" si="4"/>
        <v>申請に必要項目です</v>
      </c>
      <c r="H28" s="58" t="s">
        <v>106</v>
      </c>
      <c r="I28" s="27" t="str">
        <f>TRIM(ASC(UPPER(IF(F28="",K26,K28))))</f>
        <v/>
      </c>
      <c r="K28" s="82" t="str">
        <f>TRIM(SUBSTITUTE(F28,"-",""))</f>
        <v/>
      </c>
    </row>
    <row r="29" spans="1:11" ht="51.75" customHeight="1">
      <c r="A29" s="14">
        <v>30</v>
      </c>
      <c r="B29" s="145"/>
      <c r="C29" s="16" t="s">
        <v>107</v>
      </c>
      <c r="D29" s="9" t="s">
        <v>29</v>
      </c>
      <c r="E29" s="8" t="s">
        <v>24</v>
      </c>
      <c r="F29" s="19"/>
      <c r="G29" s="15" t="str">
        <f t="shared" si="4"/>
        <v>申請に必要項目です</v>
      </c>
      <c r="H29" s="58" t="s">
        <v>108</v>
      </c>
      <c r="I29" s="27" t="str">
        <f>TRIM(ASC(UPPER(SUBSTITUTE(SUBSTITUTE(SUBSTITUTE(SUBSTITUTE(SUBSTITUTE(SUBSTITUTE(SUBSTITUTE(SUBSTITUTE(SUBSTITUTE(SUBSTITUTE(SUBSTITUTE(SUBSTITUTE(SUBSTITUTE(F29,"IP ","IP"),"IP　","IP"),"ip ","IP"),"ip　","IP"),"Ip ","IP"),"Ip　","IP"),"&amp;"," and "),","," "),"."," "),"＆"," and "),"　"," "),"、","　"),"-","　"))))</f>
        <v/>
      </c>
      <c r="K29" s="6"/>
    </row>
    <row r="30" spans="1:11" ht="51.75" customHeight="1">
      <c r="A30" s="14">
        <v>31</v>
      </c>
      <c r="B30" s="145"/>
      <c r="C30" s="18" t="s">
        <v>109</v>
      </c>
      <c r="D30" s="9">
        <v>1350061</v>
      </c>
      <c r="E30" s="8" t="s">
        <v>80</v>
      </c>
      <c r="F30" s="28"/>
      <c r="G30" s="15" t="str">
        <f t="shared" si="4"/>
        <v>申請に必要項目です</v>
      </c>
      <c r="H30" s="58" t="s">
        <v>110</v>
      </c>
      <c r="I30" s="27" t="str">
        <f>TRIM(ASC(UPPER(SUBSTITUTE(SUBSTITUTE(SUBSTITUTE(SUBSTITUTE(SUBSTITUTE(SUBSTITUTE(SUBSTITUTE(SUBSTITUTE(SUBSTITUTE(SUBSTITUTE(SUBSTITUTE(SUBSTITUTE(SUBSTITUTE(F30,"IP ","IP"),"IP　","IP"),"ip ","IP"),"ip　","IP"),"Ip ","IP"),"Ip　","IP"),"&amp;"," and "),","," "),"."," "),"＆"," and "),"　"," "),"、","　"),"-",""))))</f>
        <v/>
      </c>
      <c r="K30" s="6"/>
    </row>
    <row r="31" spans="1:11" ht="51.75" customHeight="1">
      <c r="A31" s="14">
        <v>32</v>
      </c>
      <c r="B31" s="145"/>
      <c r="C31" s="16" t="s">
        <v>111</v>
      </c>
      <c r="D31" s="9" t="s">
        <v>48</v>
      </c>
      <c r="E31" s="8" t="s">
        <v>49</v>
      </c>
      <c r="F31" s="19"/>
      <c r="G31" s="15" t="str">
        <f t="shared" si="4"/>
        <v>申請に必要項目です</v>
      </c>
      <c r="H31" s="58" t="s">
        <v>112</v>
      </c>
      <c r="I31" s="27" t="str">
        <f>TRIM(ASC(UPPER(SUBSTITUTE(SUBSTITUTE(SUBSTITUTE(SUBSTITUTE(SUBSTITUTE(SUBSTITUTE(SUBSTITUTE(SUBSTITUTE(SUBSTITUTE(SUBSTITUTE(SUBSTITUTE(SUBSTITUTE(SUBSTITUTE(SUBSTITUTE(SUBSTITUTE(SUBSTITUTE(SUBSTITUTE(SUBSTITUTE(SUBSTITUTE(SUBSTITUTE(SUBSTITUTE(F31,"IP ","IP"),"IP　","IP"),"ip ","IP"),"ip　","IP"),"Ip ","IP"),"Ip　","IP"),"&amp;"," and "),","," "),"."," "),"＆"," and "),"　"," "),"、","　"),"Ⅰ","1"),"Ⅱ","2"),"Ⅲ","3"),"Ⅳ","4"),"Ⅴ","5"),"Ⅵ","6"),"Ⅶ","7"),"Ⅶ","8"),"Ⅸ","9"))))</f>
        <v/>
      </c>
      <c r="K31" s="6"/>
    </row>
    <row r="32" spans="1:11" ht="51.75" customHeight="1">
      <c r="A32" s="14">
        <v>33</v>
      </c>
      <c r="B32" s="145"/>
      <c r="C32" s="18" t="s">
        <v>113</v>
      </c>
      <c r="D32" s="9" t="s">
        <v>52</v>
      </c>
      <c r="E32" s="8" t="s">
        <v>49</v>
      </c>
      <c r="F32" s="19"/>
      <c r="G32" s="15" t="str">
        <f t="shared" si="4"/>
        <v>申請に必要項目です</v>
      </c>
      <c r="H32" s="58" t="s">
        <v>114</v>
      </c>
      <c r="I32" s="27" t="str">
        <f>TRIM(ASC(UPPER(SUBSTITUTE(SUBSTITUTE(SUBSTITUTE(SUBSTITUTE(SUBSTITUTE(SUBSTITUTE(SUBSTITUTE(SUBSTITUTE(SUBSTITUTE(SUBSTITUTE(SUBSTITUTE(SUBSTITUTE(SUBSTITUTE(SUBSTITUTE(SUBSTITUTE(SUBSTITUTE(SUBSTITUTE(SUBSTITUTE(SUBSTITUTE(SUBSTITUTE(SUBSTITUTE(F32,"IP ","IP"),"IP　","IP"),"ip ","IP"),"ip　","IP"),"Ip ","IP"),"Ip　","IP"),"&amp;"," and "),","," "),"."," "),"＆"," and "),"　"," "),"、","　"),"Ⅰ","1"),"Ⅱ","2"),"Ⅲ","3"),"Ⅳ","4"),"Ⅴ","5"),"Ⅵ","6"),"Ⅶ","7"),"Ⅶ","8"),"Ⅸ","9"))))</f>
        <v/>
      </c>
      <c r="K32" s="6"/>
    </row>
    <row r="33" spans="1:11" ht="51.75" customHeight="1">
      <c r="A33" s="14">
        <v>34</v>
      </c>
      <c r="B33" s="145"/>
      <c r="C33" s="16" t="s">
        <v>115</v>
      </c>
      <c r="D33" s="9" t="s">
        <v>88</v>
      </c>
      <c r="E33" s="8" t="s">
        <v>49</v>
      </c>
      <c r="F33" s="19"/>
      <c r="G33" s="15" t="str">
        <f t="shared" si="4"/>
        <v>申請に必要項目です</v>
      </c>
      <c r="H33" s="58" t="s">
        <v>116</v>
      </c>
      <c r="I33" s="27" t="str">
        <f>TRIM(ASC(UPPER(SUBSTITUTE(SUBSTITUTE(SUBSTITUTE(SUBSTITUTE(SUBSTITUTE(SUBSTITUTE(SUBSTITUTE(SUBSTITUTE(SUBSTITUTE(SUBSTITUTE(SUBSTITUTE(SUBSTITUTE(SUBSTITUTE(SUBSTITUTE(SUBSTITUTE(SUBSTITUTE(SUBSTITUTE(SUBSTITUTE(SUBSTITUTE(SUBSTITUTE(SUBSTITUTE(F33,"IP ","IP"),"IP　","IP"),"ip ","IP"),"ip　","IP"),"Ip ","IP"),"Ip　","IP"),"&amp;"," and "),","," "),"."," "),"＆"," and "),"　"," "),"、","　"),"Ⅰ","1"),"Ⅱ","2"),"Ⅲ","3"),"Ⅳ","4"),"Ⅴ","5"),"Ⅵ","6"),"Ⅶ","7"),"Ⅶ","8"),"Ⅸ","9"))))</f>
        <v/>
      </c>
      <c r="K33" s="6"/>
    </row>
    <row r="34" spans="1:11" ht="51.75" customHeight="1">
      <c r="A34" s="14">
        <v>35</v>
      </c>
      <c r="B34" s="145"/>
      <c r="C34" s="18" t="s">
        <v>117</v>
      </c>
      <c r="D34" s="10" t="s">
        <v>118</v>
      </c>
      <c r="E34" s="8" t="s">
        <v>92</v>
      </c>
      <c r="F34" s="28"/>
      <c r="G34" s="15" t="str">
        <f t="shared" si="4"/>
        <v>申請に必要項目です</v>
      </c>
      <c r="H34" s="58" t="s">
        <v>119</v>
      </c>
      <c r="I34" s="27" t="str">
        <f>TRIM(ASC(UPPER(SUBSTITUTE(SUBSTITUTE(SUBSTITUTE(SUBSTITUTE(SUBSTITUTE(SUBSTITUTE(SUBSTITUTE(SUBSTITUTE(SUBSTITUTE(SUBSTITUTE(SUBSTITUTE(SUBSTITUTE(SUBSTITUTE(SUBSTITUTE(SUBSTITUTE(SUBSTITUTE(SUBSTITUTE(SUBSTITUTE(SUBSTITUTE(SUBSTITUTE(SUBSTITUTE(F34,"IP ","IP"),"IP　","IP"),"ip ","IP"),"ip　","IP"),"Ip ","IP"),"Ip　","IP"),"&amp;"," and "),","," "),"."," "),"＆"," and "),"　"," "),"、","　"),"Ⅰ","1"),"Ⅱ","2"),"Ⅲ","3"),"Ⅳ","4"),"Ⅴ","5"),"Ⅵ","6"),"Ⅶ","7"),"Ⅶ","8"),"Ⅸ","9"))))</f>
        <v/>
      </c>
      <c r="K34" s="6"/>
    </row>
    <row r="35" spans="1:11" s="17" customFormat="1" ht="51.75" customHeight="1">
      <c r="A35" s="14">
        <v>36</v>
      </c>
      <c r="B35" s="145"/>
      <c r="C35" s="16" t="s">
        <v>120</v>
      </c>
      <c r="D35" s="10" t="s">
        <v>121</v>
      </c>
      <c r="E35" s="8" t="s">
        <v>49</v>
      </c>
      <c r="F35" s="19"/>
      <c r="G35" s="15" t="str">
        <f>IF(F35="","該当者のみ必要項目です","入力完了")</f>
        <v>該当者のみ必要項目です</v>
      </c>
      <c r="H35" s="58" t="s">
        <v>122</v>
      </c>
      <c r="I35" s="27" t="str">
        <f>TRIM(ASC(UPPER(IF(F35="","NONE",F35))))</f>
        <v>NONE</v>
      </c>
      <c r="J35" s="6"/>
    </row>
    <row r="36" spans="1:11" ht="51.75" customHeight="1">
      <c r="A36" s="14">
        <v>37</v>
      </c>
      <c r="B36" s="145"/>
      <c r="C36" s="18" t="s">
        <v>123</v>
      </c>
      <c r="D36" s="9" t="s">
        <v>124</v>
      </c>
      <c r="E36" s="8" t="s">
        <v>24</v>
      </c>
      <c r="F36" s="19"/>
      <c r="G36" s="15" t="str">
        <f>IF(F36="","申請に必要項目です","入力完了")</f>
        <v>申請に必要項目です</v>
      </c>
      <c r="H36" s="58" t="s">
        <v>125</v>
      </c>
      <c r="I36" s="27" t="str">
        <f>TRIM(ASC(UPPER(IF(F36="Junior College","OTHERS",F36))))</f>
        <v/>
      </c>
      <c r="K36" s="6"/>
    </row>
    <row r="37" spans="1:11" ht="51.75" customHeight="1">
      <c r="A37" s="14">
        <v>38</v>
      </c>
      <c r="B37" s="145"/>
      <c r="C37" s="18" t="s">
        <v>126</v>
      </c>
      <c r="D37" s="9" t="s">
        <v>127</v>
      </c>
      <c r="E37" s="8" t="s">
        <v>24</v>
      </c>
      <c r="F37" s="19"/>
      <c r="G37" s="15" t="str">
        <f t="shared" ref="G37" si="5">IF(F37="","申請に必要項目です","入力完了")</f>
        <v>申請に必要項目です</v>
      </c>
      <c r="H37" s="58" t="s">
        <v>128</v>
      </c>
      <c r="I37" s="27" t="str">
        <f>SUBSTITUTE(TRIM(ASC(UPPER(IF(F37="OTHERS",I38,F37)))), "'S", "")</f>
        <v/>
      </c>
      <c r="K37" s="6"/>
    </row>
    <row r="38" spans="1:11" ht="51.75" customHeight="1">
      <c r="A38" s="14">
        <v>39</v>
      </c>
      <c r="B38" s="146"/>
      <c r="C38" s="18" t="s">
        <v>129</v>
      </c>
      <c r="D38" s="9" t="s">
        <v>130</v>
      </c>
      <c r="E38" s="8" t="s">
        <v>49</v>
      </c>
      <c r="F38" s="19"/>
      <c r="G38" s="15" t="str">
        <f>IF(AND(F37="OTHERS",F38=""),"申請に必要項目です",IF(AND(F37="",F38=""),"該当者のみ必要項目です","入力完了"))</f>
        <v>該当者のみ必要項目です</v>
      </c>
      <c r="H38" s="58" t="s">
        <v>131</v>
      </c>
      <c r="I38" s="27" t="str">
        <f>TRIM(ASC(UPPER(UPPER(SUBSTITUTE(F38, "'S", "")))))</f>
        <v/>
      </c>
      <c r="K38" s="6"/>
    </row>
    <row r="39" spans="1:11" s="17" customFormat="1" ht="75.75" customHeight="1">
      <c r="A39" s="14">
        <v>40</v>
      </c>
      <c r="B39" s="144" t="s">
        <v>132</v>
      </c>
      <c r="C39" s="16" t="s">
        <v>133</v>
      </c>
      <c r="D39" s="9" t="s">
        <v>134</v>
      </c>
      <c r="E39" s="8" t="s">
        <v>24</v>
      </c>
      <c r="F39" s="19"/>
      <c r="G39" s="15" t="str">
        <f>IF(F39="","申請に必要項目です","入力完了")</f>
        <v>申請に必要項目です</v>
      </c>
      <c r="H39" s="58" t="s">
        <v>135</v>
      </c>
      <c r="I39" s="27" t="str">
        <f>TRIM(F39)</f>
        <v/>
      </c>
      <c r="J39" s="6"/>
    </row>
    <row r="40" spans="1:11" s="17" customFormat="1" ht="75.75" customHeight="1">
      <c r="A40" s="14">
        <v>41</v>
      </c>
      <c r="B40" s="139"/>
      <c r="C40" s="18" t="s">
        <v>136</v>
      </c>
      <c r="D40" s="9" t="s">
        <v>137</v>
      </c>
      <c r="E40" s="8" t="s">
        <v>24</v>
      </c>
      <c r="F40" s="19"/>
      <c r="G40" s="15" t="str">
        <f>IF(AND(F39="YES",F40=""),"申請に必要項目です",IF(F39="","該当者のみ必要項目です","入力完了"))</f>
        <v>該当者のみ必要項目です</v>
      </c>
      <c r="H40" s="58" t="s">
        <v>138</v>
      </c>
      <c r="I40" s="27" t="str">
        <f t="shared" ref="I40" si="6">TRIM(F40)</f>
        <v/>
      </c>
      <c r="J40" s="6"/>
    </row>
    <row r="41" spans="1:11" s="17" customFormat="1" ht="51.75" customHeight="1">
      <c r="A41" s="14">
        <v>42</v>
      </c>
      <c r="B41" s="139" t="s">
        <v>139</v>
      </c>
      <c r="C41" s="16" t="s">
        <v>140</v>
      </c>
      <c r="D41" s="9" t="s">
        <v>134</v>
      </c>
      <c r="E41" s="8" t="s">
        <v>24</v>
      </c>
      <c r="F41" s="19"/>
      <c r="G41" s="15" t="str">
        <f>IF(F41="","申請に必要項目です","入力完了")</f>
        <v>申請に必要項目です</v>
      </c>
      <c r="H41" s="58" t="s">
        <v>141</v>
      </c>
      <c r="I41" s="27" t="str">
        <f>TRIM(F41)</f>
        <v/>
      </c>
      <c r="J41" s="6"/>
    </row>
    <row r="42" spans="1:11" s="17" customFormat="1" ht="63" customHeight="1">
      <c r="A42" s="14">
        <v>43</v>
      </c>
      <c r="B42" s="139"/>
      <c r="C42" s="18" t="s">
        <v>142</v>
      </c>
      <c r="D42" s="9" t="s">
        <v>72</v>
      </c>
      <c r="E42" s="8" t="s">
        <v>49</v>
      </c>
      <c r="F42" s="19"/>
      <c r="G42" s="15" t="str">
        <f>IF(F42="","該当者のみ必要項目です","入力完了")</f>
        <v>該当者のみ必要項目です</v>
      </c>
      <c r="H42" s="58" t="s">
        <v>143</v>
      </c>
      <c r="I42" s="27" t="str">
        <f>TRIM(ASC(UPPER(F42)))</f>
        <v/>
      </c>
      <c r="J42" s="6"/>
    </row>
    <row r="43" spans="1:11" s="17" customFormat="1" ht="51.75" customHeight="1">
      <c r="A43" s="14">
        <v>44</v>
      </c>
      <c r="B43" s="139"/>
      <c r="C43" s="16" t="s">
        <v>144</v>
      </c>
      <c r="D43" s="9" t="s">
        <v>145</v>
      </c>
      <c r="E43" s="8" t="s">
        <v>49</v>
      </c>
      <c r="F43" s="19"/>
      <c r="G43" s="15" t="str">
        <f>IF(F43="","該当者のみ必要項目です","入力完了")</f>
        <v>該当者のみ必要項目です</v>
      </c>
      <c r="H43" s="58" t="s">
        <v>146</v>
      </c>
      <c r="I43" s="27" t="str">
        <f>TRIM(ASC(UPPER(F44)))</f>
        <v/>
      </c>
      <c r="J43" s="6"/>
    </row>
    <row r="44" spans="1:11" s="17" customFormat="1" ht="51.75" customHeight="1">
      <c r="A44" s="14">
        <v>45</v>
      </c>
      <c r="B44" s="139"/>
      <c r="C44" s="18" t="s">
        <v>147</v>
      </c>
      <c r="D44" s="9" t="s">
        <v>148</v>
      </c>
      <c r="E44" s="8" t="s">
        <v>49</v>
      </c>
      <c r="F44" s="19"/>
      <c r="G44" s="15" t="str">
        <f>IF(F44="","該当者のみ必要項目です","入力完了")</f>
        <v>該当者のみ必要項目です</v>
      </c>
      <c r="H44" s="58" t="s">
        <v>149</v>
      </c>
      <c r="I44" s="27" t="e">
        <f>TRIM(ASC(UPPER(#REF!)))</f>
        <v>#REF!</v>
      </c>
      <c r="J44" s="6"/>
    </row>
    <row r="45" spans="1:11" ht="60" customHeight="1">
      <c r="A45" s="14">
        <v>46</v>
      </c>
      <c r="B45" s="144" t="s">
        <v>150</v>
      </c>
      <c r="C45" s="16" t="s">
        <v>151</v>
      </c>
      <c r="D45" s="9" t="s">
        <v>152</v>
      </c>
      <c r="E45" s="8" t="s">
        <v>24</v>
      </c>
      <c r="F45" s="19"/>
      <c r="G45" s="15" t="str">
        <f>IF(AND(F45="Naturalization",F46=""),"申請に必要項目です",IF(F45="","申請に必要項目です","入力完了"))</f>
        <v>申請に必要項目です</v>
      </c>
      <c r="H45" s="58" t="s">
        <v>153</v>
      </c>
      <c r="I45" s="27" t="str">
        <f>TRIM(ASC(UPPER(UPPER(F45))))</f>
        <v/>
      </c>
      <c r="K45" s="6"/>
    </row>
    <row r="46" spans="1:11" s="17" customFormat="1" ht="60" customHeight="1">
      <c r="A46" s="14">
        <v>47</v>
      </c>
      <c r="B46" s="139"/>
      <c r="C46" s="18" t="s">
        <v>154</v>
      </c>
      <c r="D46" s="9" t="s">
        <v>40</v>
      </c>
      <c r="E46" s="8" t="s">
        <v>24</v>
      </c>
      <c r="F46" s="19"/>
      <c r="G46" s="15" t="str">
        <f>IF(AND(F45="Naturalization",F46=""),"必要項目です",IF(F45="","該当者のみ必要項目です","入力完了"))</f>
        <v>該当者のみ必要項目です</v>
      </c>
      <c r="H46" s="58" t="s">
        <v>155</v>
      </c>
      <c r="I46" s="27" t="str">
        <f t="shared" ref="I46:I59" si="7">TRIM(ASC(UPPER(F46)))</f>
        <v/>
      </c>
      <c r="J46" s="6"/>
    </row>
    <row r="47" spans="1:11" ht="51.75" customHeight="1">
      <c r="A47" s="14">
        <v>48</v>
      </c>
      <c r="B47" s="139" t="s">
        <v>156</v>
      </c>
      <c r="C47" s="16" t="s">
        <v>157</v>
      </c>
      <c r="D47" s="10" t="s">
        <v>158</v>
      </c>
      <c r="E47" s="8" t="s">
        <v>24</v>
      </c>
      <c r="F47" s="19"/>
      <c r="G47" s="15" t="str">
        <f>IF(F47="","申請に必要項目です","入力完了")</f>
        <v>申請に必要項目です</v>
      </c>
      <c r="H47" s="58" t="s">
        <v>159</v>
      </c>
      <c r="I47" s="27" t="str">
        <f t="shared" si="7"/>
        <v/>
      </c>
      <c r="K47" s="6"/>
    </row>
    <row r="48" spans="1:11" s="17" customFormat="1" ht="57" customHeight="1">
      <c r="A48" s="14">
        <v>49</v>
      </c>
      <c r="B48" s="140"/>
      <c r="C48" s="18" t="s">
        <v>160</v>
      </c>
      <c r="D48" s="10" t="s">
        <v>161</v>
      </c>
      <c r="E48" s="8" t="s">
        <v>49</v>
      </c>
      <c r="F48" s="19"/>
      <c r="G48" s="15" t="str">
        <f>IF(AND(F47="OTHERS",F48=""),"申請に必要項目です",IF(F47="","該当者のみ必要項目です","入力完了"))</f>
        <v>該当者のみ必要項目です</v>
      </c>
      <c r="H48" s="58" t="s">
        <v>162</v>
      </c>
      <c r="I48" s="27" t="str">
        <f t="shared" si="7"/>
        <v/>
      </c>
      <c r="J48" s="6"/>
    </row>
    <row r="49" spans="1:11" ht="51.75" customHeight="1">
      <c r="A49" s="14">
        <v>50</v>
      </c>
      <c r="B49" s="139" t="s">
        <v>163</v>
      </c>
      <c r="C49" s="16" t="s">
        <v>164</v>
      </c>
      <c r="D49" s="9" t="s">
        <v>165</v>
      </c>
      <c r="E49" s="8" t="s">
        <v>85</v>
      </c>
      <c r="F49" s="28"/>
      <c r="G49" s="15" t="str">
        <f>IF(F49="","申請に必要項目です","入力完了")</f>
        <v>申請に必要項目です</v>
      </c>
      <c r="H49" s="58" t="s">
        <v>166</v>
      </c>
      <c r="I49" s="27" t="str">
        <f t="shared" si="7"/>
        <v/>
      </c>
      <c r="K49" s="6"/>
    </row>
    <row r="50" spans="1:11" ht="51.75" customHeight="1">
      <c r="A50" s="14">
        <v>51</v>
      </c>
      <c r="B50" s="140"/>
      <c r="C50" s="18" t="s">
        <v>167</v>
      </c>
      <c r="D50" s="9" t="s">
        <v>40</v>
      </c>
      <c r="E50" s="8" t="s">
        <v>24</v>
      </c>
      <c r="F50" s="19"/>
      <c r="G50" s="15" t="str">
        <f>IF(F50="","申請に必要項目です","入力完了")</f>
        <v>申請に必要項目です</v>
      </c>
      <c r="H50" s="58" t="s">
        <v>168</v>
      </c>
      <c r="I50" s="27" t="str">
        <f t="shared" si="7"/>
        <v/>
      </c>
      <c r="K50" s="6"/>
    </row>
    <row r="51" spans="1:11" ht="51.75" customHeight="1">
      <c r="A51" s="14">
        <v>52</v>
      </c>
      <c r="B51" s="140"/>
      <c r="C51" s="16" t="s">
        <v>169</v>
      </c>
      <c r="D51" s="9" t="s">
        <v>48</v>
      </c>
      <c r="E51" s="8" t="s">
        <v>49</v>
      </c>
      <c r="F51" s="19"/>
      <c r="G51" s="15" t="str">
        <f t="shared" ref="G51:G54" si="8">IF(F51="","申請に必要項目です","入力完了")</f>
        <v>申請に必要項目です</v>
      </c>
      <c r="H51" s="58" t="s">
        <v>170</v>
      </c>
      <c r="I51" s="27" t="str">
        <f t="shared" si="7"/>
        <v/>
      </c>
      <c r="K51" s="6"/>
    </row>
    <row r="52" spans="1:11" ht="51.75" customHeight="1">
      <c r="A52" s="14">
        <v>53</v>
      </c>
      <c r="B52" s="140"/>
      <c r="C52" s="18" t="s">
        <v>171</v>
      </c>
      <c r="D52" s="21" t="s">
        <v>172</v>
      </c>
      <c r="E52" s="8" t="s">
        <v>59</v>
      </c>
      <c r="F52" s="19"/>
      <c r="G52" s="15" t="str">
        <f t="shared" si="8"/>
        <v>申請に必要項目です</v>
      </c>
      <c r="H52" s="58" t="s">
        <v>173</v>
      </c>
      <c r="I52" s="27" t="str">
        <f t="shared" si="7"/>
        <v/>
      </c>
      <c r="K52" s="6"/>
    </row>
    <row r="53" spans="1:11" ht="51.75" customHeight="1">
      <c r="A53" s="14">
        <v>54</v>
      </c>
      <c r="B53" s="140"/>
      <c r="C53" s="16" t="s">
        <v>174</v>
      </c>
      <c r="D53" s="21" t="s">
        <v>175</v>
      </c>
      <c r="E53" s="8" t="s">
        <v>59</v>
      </c>
      <c r="F53" s="28"/>
      <c r="G53" s="15" t="str">
        <f t="shared" si="8"/>
        <v>申請に必要項目です</v>
      </c>
      <c r="H53" s="58" t="s">
        <v>176</v>
      </c>
      <c r="I53" s="27" t="str">
        <f t="shared" si="7"/>
        <v/>
      </c>
      <c r="K53" s="6"/>
    </row>
    <row r="54" spans="1:11" s="17" customFormat="1" ht="58.5" customHeight="1">
      <c r="A54" s="14">
        <v>55</v>
      </c>
      <c r="B54" s="139" t="s">
        <v>177</v>
      </c>
      <c r="C54" s="18" t="s">
        <v>178</v>
      </c>
      <c r="D54" s="9" t="s">
        <v>134</v>
      </c>
      <c r="E54" s="8" t="s">
        <v>24</v>
      </c>
      <c r="F54" s="19"/>
      <c r="G54" s="15" t="str">
        <f t="shared" si="8"/>
        <v>申請に必要項目です</v>
      </c>
      <c r="H54" s="58" t="s">
        <v>179</v>
      </c>
      <c r="I54" s="27" t="str">
        <f t="shared" si="7"/>
        <v/>
      </c>
      <c r="J54" s="6"/>
    </row>
    <row r="55" spans="1:11" s="17" customFormat="1" ht="51.75" customHeight="1">
      <c r="A55" s="14">
        <v>56</v>
      </c>
      <c r="B55" s="139"/>
      <c r="C55" s="16" t="s">
        <v>164</v>
      </c>
      <c r="D55" s="9" t="s">
        <v>165</v>
      </c>
      <c r="E55" s="8" t="s">
        <v>85</v>
      </c>
      <c r="F55" s="28"/>
      <c r="G55" s="15" t="str">
        <f>IF(AND($F$54="YES",F55=""),"申請に必要項目です",IF(F54="","該当者のみ必要項目です","入力完了"))</f>
        <v>該当者のみ必要項目です</v>
      </c>
      <c r="H55" s="58" t="s">
        <v>180</v>
      </c>
      <c r="I55" s="27" t="str">
        <f t="shared" si="7"/>
        <v/>
      </c>
      <c r="J55" s="6"/>
    </row>
    <row r="56" spans="1:11" s="17" customFormat="1" ht="51.75" customHeight="1">
      <c r="A56" s="14">
        <v>57</v>
      </c>
      <c r="B56" s="139"/>
      <c r="C56" s="18" t="s">
        <v>167</v>
      </c>
      <c r="D56" s="9" t="s">
        <v>40</v>
      </c>
      <c r="E56" s="8" t="s">
        <v>24</v>
      </c>
      <c r="F56" s="19"/>
      <c r="G56" s="15" t="str">
        <f t="shared" ref="G56:G59" si="9">IF(AND($F$54="YES",F56=""),"申請に必要項目です",IF(F55="","該当者のみ必要項目です","入力完了"))</f>
        <v>該当者のみ必要項目です</v>
      </c>
      <c r="H56" s="58" t="s">
        <v>181</v>
      </c>
      <c r="I56" s="27" t="str">
        <f t="shared" si="7"/>
        <v/>
      </c>
      <c r="J56" s="6"/>
    </row>
    <row r="57" spans="1:11" s="17" customFormat="1" ht="51.75" customHeight="1">
      <c r="A57" s="14">
        <v>58</v>
      </c>
      <c r="B57" s="139"/>
      <c r="C57" s="16" t="s">
        <v>169</v>
      </c>
      <c r="D57" s="9" t="s">
        <v>48</v>
      </c>
      <c r="E57" s="8" t="s">
        <v>49</v>
      </c>
      <c r="F57" s="19"/>
      <c r="G57" s="15" t="str">
        <f t="shared" si="9"/>
        <v>該当者のみ必要項目です</v>
      </c>
      <c r="H57" s="58" t="s">
        <v>182</v>
      </c>
      <c r="I57" s="27" t="str">
        <f t="shared" si="7"/>
        <v/>
      </c>
      <c r="J57" s="6"/>
    </row>
    <row r="58" spans="1:11" s="17" customFormat="1" ht="51.75" customHeight="1">
      <c r="A58" s="14">
        <v>59</v>
      </c>
      <c r="B58" s="139"/>
      <c r="C58" s="18" t="s">
        <v>171</v>
      </c>
      <c r="D58" s="21" t="s">
        <v>172</v>
      </c>
      <c r="E58" s="8" t="s">
        <v>59</v>
      </c>
      <c r="F58" s="28"/>
      <c r="G58" s="15" t="str">
        <f t="shared" si="9"/>
        <v>該当者のみ必要項目です</v>
      </c>
      <c r="H58" s="58" t="s">
        <v>183</v>
      </c>
      <c r="I58" s="27" t="str">
        <f t="shared" si="7"/>
        <v/>
      </c>
      <c r="J58" s="6"/>
    </row>
    <row r="59" spans="1:11" s="17" customFormat="1" ht="51.75" customHeight="1">
      <c r="A59" s="14">
        <v>60</v>
      </c>
      <c r="B59" s="139"/>
      <c r="C59" s="16" t="s">
        <v>174</v>
      </c>
      <c r="D59" s="21" t="s">
        <v>175</v>
      </c>
      <c r="E59" s="8" t="s">
        <v>59</v>
      </c>
      <c r="F59" s="28"/>
      <c r="G59" s="15" t="str">
        <f t="shared" si="9"/>
        <v>該当者のみ必要項目です</v>
      </c>
      <c r="H59" s="58" t="s">
        <v>184</v>
      </c>
      <c r="I59" s="27" t="str">
        <f t="shared" si="7"/>
        <v/>
      </c>
      <c r="J59" s="6"/>
    </row>
    <row r="60" spans="1:11" s="17" customFormat="1" ht="51.75" customHeight="1">
      <c r="A60" s="14">
        <v>61</v>
      </c>
      <c r="B60" s="139" t="s">
        <v>185</v>
      </c>
      <c r="C60" s="18" t="s">
        <v>186</v>
      </c>
      <c r="D60" s="9">
        <v>123456789</v>
      </c>
      <c r="E60" s="8" t="s">
        <v>187</v>
      </c>
      <c r="F60" s="28"/>
      <c r="G60" s="15" t="str">
        <f t="shared" ref="G60:G64" si="10">IF(F60="","該当者のみ必要項目です","入力完了")</f>
        <v>該当者のみ必要項目です</v>
      </c>
      <c r="H60" s="58" t="s">
        <v>188</v>
      </c>
      <c r="I60" s="27" t="str">
        <f>TRIM(ASC(UPPER(IF(F60="","NA",F60))))</f>
        <v>NA</v>
      </c>
      <c r="J60" s="6"/>
    </row>
    <row r="61" spans="1:11" s="17" customFormat="1" ht="51.75" customHeight="1">
      <c r="A61" s="14">
        <v>62</v>
      </c>
      <c r="B61" s="139"/>
      <c r="C61" s="16" t="s">
        <v>189</v>
      </c>
      <c r="D61" s="9" t="s">
        <v>40</v>
      </c>
      <c r="E61" s="8" t="s">
        <v>24</v>
      </c>
      <c r="F61" s="19"/>
      <c r="G61" s="15" t="str">
        <f t="shared" si="10"/>
        <v>該当者のみ必要項目です</v>
      </c>
      <c r="H61" s="58" t="s">
        <v>190</v>
      </c>
      <c r="I61" s="27" t="str">
        <f>TRIM(ASC(UPPER(F61)))</f>
        <v/>
      </c>
      <c r="J61" s="6"/>
    </row>
    <row r="62" spans="1:11" s="17" customFormat="1" ht="51.75" customHeight="1">
      <c r="A62" s="14">
        <v>63</v>
      </c>
      <c r="B62" s="139"/>
      <c r="C62" s="18" t="s">
        <v>191</v>
      </c>
      <c r="D62" s="9" t="s">
        <v>48</v>
      </c>
      <c r="E62" s="8" t="s">
        <v>49</v>
      </c>
      <c r="F62" s="19"/>
      <c r="G62" s="15" t="str">
        <f t="shared" si="10"/>
        <v>該当者のみ必要項目です</v>
      </c>
      <c r="H62" s="58" t="s">
        <v>192</v>
      </c>
      <c r="I62" s="27" t="str">
        <f>TRIM(ASC(UPPER(F62)))</f>
        <v/>
      </c>
      <c r="J62" s="6"/>
    </row>
    <row r="63" spans="1:11" s="17" customFormat="1" ht="51.75" customHeight="1">
      <c r="A63" s="14">
        <v>64</v>
      </c>
      <c r="B63" s="139"/>
      <c r="C63" s="16" t="s">
        <v>193</v>
      </c>
      <c r="D63" s="21" t="s">
        <v>172</v>
      </c>
      <c r="E63" s="8" t="s">
        <v>59</v>
      </c>
      <c r="F63" s="28"/>
      <c r="G63" s="15" t="str">
        <f t="shared" si="10"/>
        <v>該当者のみ必要項目です</v>
      </c>
      <c r="H63" s="58" t="s">
        <v>194</v>
      </c>
      <c r="I63" s="27" t="str">
        <f>TRIM(ASC(UPPER(F63)))</f>
        <v/>
      </c>
      <c r="J63" s="6"/>
    </row>
    <row r="64" spans="1:11" s="17" customFormat="1" ht="51.75" customHeight="1">
      <c r="A64" s="14">
        <v>65</v>
      </c>
      <c r="B64" s="139"/>
      <c r="C64" s="18" t="s">
        <v>195</v>
      </c>
      <c r="D64" s="21" t="s">
        <v>175</v>
      </c>
      <c r="E64" s="8" t="s">
        <v>59</v>
      </c>
      <c r="F64" s="28"/>
      <c r="G64" s="15" t="str">
        <f t="shared" si="10"/>
        <v>該当者のみ必要項目です</v>
      </c>
      <c r="H64" s="58" t="s">
        <v>196</v>
      </c>
      <c r="I64" s="27" t="str">
        <f>TRIM(ASC(UPPER(F64)))</f>
        <v/>
      </c>
      <c r="J64" s="6"/>
    </row>
    <row r="65" spans="1:11" ht="51.75" customHeight="1">
      <c r="A65" s="14">
        <v>66</v>
      </c>
      <c r="B65" s="141" t="s">
        <v>197</v>
      </c>
      <c r="C65" s="16" t="s">
        <v>198</v>
      </c>
      <c r="D65" s="9" t="s">
        <v>199</v>
      </c>
      <c r="E65" s="8" t="s">
        <v>187</v>
      </c>
      <c r="F65" s="19"/>
      <c r="G65" s="15" t="str">
        <f t="shared" ref="G65:G85" si="11">IF(F65="","申請に必要項目です","入力完了")</f>
        <v>申請に必要項目です</v>
      </c>
      <c r="H65" s="58" t="s">
        <v>200</v>
      </c>
      <c r="I65" s="27" t="str">
        <f>TRIM(ASC(UPPER(SUBSTITUTE(SUBSTITUTE(SUBSTITUTE(SUBSTITUTE(SUBSTITUTE(SUBSTITUTE(SUBSTITUTE(SUBSTITUTE(SUBSTITUTE(SUBSTITUTE(SUBSTITUTE(SUBSTITUTE(SUBSTITUTE(SUBSTITUTE(SUBSTITUTE(SUBSTITUTE(SUBSTITUTE(SUBSTITUTE(SUBSTITUTE(SUBSTITUTE(SUBSTITUTE(SUBSTITUTE(SUBSTITUTE(SUBSTITUTE(SUBSTITUTE(F65,"&amp;"," and "),"("," "),")"," "),"＆"," and "),"（"," "),"）"," "),"mitsubishi heavy industries","MHI"),"Nomura Research Institute","NRI"),"nomura research institute","NRI"),"MITSUBISHI HEAVY INDUSTRIES","MHI"),"Mitsubishi Heavy Industries","MHI"),"NOMURA RESEARCH INSTITUTE","NRI"),"IP ","IP"),"IP　","IP"),"ip ","IP"),"ip　","IP"),"Ip ","IP"),"Ip　","IP"),"."," "),","," "),"-"," "),"　"," "),"、","　"),"Private","PVT"),"Limited","LTD"))))</f>
        <v/>
      </c>
      <c r="J65" s="6">
        <f t="shared" ref="J65" si="12">LEN(I65)</f>
        <v>0</v>
      </c>
      <c r="K65" s="6"/>
    </row>
    <row r="66" spans="1:11" ht="51.75" customHeight="1">
      <c r="A66" s="14">
        <v>67</v>
      </c>
      <c r="B66" s="142"/>
      <c r="C66" s="18" t="s">
        <v>201</v>
      </c>
      <c r="D66" s="9" t="s">
        <v>202</v>
      </c>
      <c r="E66" s="8" t="s">
        <v>187</v>
      </c>
      <c r="F66" s="19"/>
      <c r="G66" s="15" t="str">
        <f t="shared" si="11"/>
        <v>申請に必要項目です</v>
      </c>
      <c r="H66" s="58" t="s">
        <v>203</v>
      </c>
      <c r="I66" s="27" t="str">
        <f>TRIM(ASC(UPPER(SUBSTITUTE(SUBSTITUTE(SUBSTITUTE(SUBSTITUTE(SUBSTITUTE(SUBSTITUTE(SUBSTITUTE(SUBSTITUTE(SUBSTITUTE(SUBSTITUTE(SUBSTITUTE(SUBSTITUTE(SUBSTITUTE(SUBSTITUTE(SUBSTITUTE(SUBSTITUTE(SUBSTITUTE(SUBSTITUTE(SUBSTITUTE(SUBSTITUTE(SUBSTITUTE(SUBSTITUTE(SUBSTITUTE(F66,"&amp;"," and "),"("," "),")"," "),"＆"," and "),"（"," "),"）"," "),"mitsubishi heavy industries","MHI"),"Nomura Research Institute","NRI"),"nomura research institute","NRI"),"MITSUBISHI HEAVY INDUSTRIES","MHI"),"Mitsubishi Heavy Industries","MHI"),"NOMURA RESEARCH INSTITUTE","NRI"),"IP ","IP"),"IP　","IP"),"ip ","IP"),"ip　","IP"),"Ip ","IP"),"Ip　","IP"),"."," "),","," "),"-"," "),"　"," "),"、","　"))))</f>
        <v/>
      </c>
      <c r="K66" s="6"/>
    </row>
    <row r="67" spans="1:11" s="17" customFormat="1" ht="51.75" customHeight="1">
      <c r="A67" s="14">
        <v>68</v>
      </c>
      <c r="B67" s="142"/>
      <c r="C67" s="16" t="s">
        <v>204</v>
      </c>
      <c r="D67" s="9" t="s">
        <v>27</v>
      </c>
      <c r="E67" s="8" t="s">
        <v>28</v>
      </c>
      <c r="F67" s="23" t="s">
        <v>29</v>
      </c>
      <c r="G67" s="30" t="str">
        <f>IF(F67="","申請に必要項目です","入力完了")</f>
        <v>入力完了</v>
      </c>
      <c r="H67" s="58" t="s">
        <v>205</v>
      </c>
      <c r="I67" s="27" t="s">
        <v>206</v>
      </c>
      <c r="J67" s="6">
        <f>LEN(I67)</f>
        <v>2</v>
      </c>
    </row>
    <row r="68" spans="1:11" ht="51.75" customHeight="1">
      <c r="A68" s="14">
        <v>69</v>
      </c>
      <c r="B68" s="142"/>
      <c r="C68" s="18" t="s">
        <v>207</v>
      </c>
      <c r="D68" s="9">
        <v>1350061</v>
      </c>
      <c r="E68" s="8" t="s">
        <v>80</v>
      </c>
      <c r="F68" s="28"/>
      <c r="G68" s="15" t="str">
        <f t="shared" si="11"/>
        <v>申請に必要項目です</v>
      </c>
      <c r="H68" s="58" t="s">
        <v>208</v>
      </c>
      <c r="I68" s="27" t="str">
        <f>TRIM(ASC(UPPER(SUBSTITUTE(SUBSTITUTE(SUBSTITUTE(SUBSTITUTE(SUBSTITUTE(SUBSTITUTE(SUBSTITUTE(SUBSTITUTE(SUBSTITUTE(SUBSTITUTE(SUBSTITUTE(SUBSTITUTE(SUBSTITUTE(F68,"IP ","IP"),"IP　","IP"),"ip ","IP"),"ip　","IP"),"Ip ","IP"),"Ip　","IP"),"&amp;"," and "),","," "),"."," "),"＆"," and "),"　"," "),"、","　"),"-",""))))</f>
        <v/>
      </c>
      <c r="J68" s="6">
        <f>LEN(F68)</f>
        <v>0</v>
      </c>
      <c r="K68" s="6"/>
    </row>
    <row r="69" spans="1:11" ht="51.75" customHeight="1">
      <c r="A69" s="14">
        <v>70</v>
      </c>
      <c r="B69" s="142"/>
      <c r="C69" s="16" t="s">
        <v>209</v>
      </c>
      <c r="D69" s="9" t="s">
        <v>48</v>
      </c>
      <c r="E69" s="8" t="s">
        <v>24</v>
      </c>
      <c r="F69" s="19"/>
      <c r="G69" s="15" t="str">
        <f t="shared" si="11"/>
        <v>申請に必要項目です</v>
      </c>
      <c r="H69" s="58" t="s">
        <v>210</v>
      </c>
      <c r="I69" s="27" t="str">
        <f>TRIM(ASC(UPPER(SUBSTITUTE(SUBSTITUTE(SUBSTITUTE(SUBSTITUTE(SUBSTITUTE(SUBSTITUTE(SUBSTITUTE(SUBSTITUTE(SUBSTITUTE(SUBSTITUTE(SUBSTITUTE(SUBSTITUTE(SUBSTITUTE(F69,"IP ","IP"),"IP　","IP"),"ip ","IP"),"ip　","IP"),"Ip ","IP"),"Ip　","IP"),"&amp;"," and "),","," "),"."," "),"＆"," and "),"　"," "),"、","　"),"-",""))))</f>
        <v/>
      </c>
      <c r="J69" s="6">
        <f>LEN(F69)</f>
        <v>0</v>
      </c>
      <c r="K69" s="6"/>
    </row>
    <row r="70" spans="1:11" ht="51.75" customHeight="1">
      <c r="A70" s="14">
        <v>71</v>
      </c>
      <c r="B70" s="142"/>
      <c r="C70" s="18" t="s">
        <v>211</v>
      </c>
      <c r="D70" s="9" t="s">
        <v>52</v>
      </c>
      <c r="E70" s="8" t="s">
        <v>49</v>
      </c>
      <c r="F70" s="19"/>
      <c r="G70" s="15" t="str">
        <f t="shared" si="11"/>
        <v>申請に必要項目です</v>
      </c>
      <c r="H70" s="58" t="s">
        <v>212</v>
      </c>
      <c r="I70" s="27" t="str">
        <f>TRIM(ASC(UPPER(SUBSTITUTE(SUBSTITUTE(SUBSTITUTE(SUBSTITUTE(SUBSTITUTE(SUBSTITUTE(SUBSTITUTE(SUBSTITUTE(SUBSTITUTE(SUBSTITUTE(SUBSTITUTE(SUBSTITUTE(SUBSTITUTE(F70,"IP ","IP"),"IP　","IP"),"ip ","IP"),"ip　","IP"),"Ip ","IP"),"Ip　","IP"),"&amp;"," and "),","," "),"."," "),"＆"," and "),"　"," "),"、","　"),"-",""))))</f>
        <v/>
      </c>
      <c r="J70" s="6">
        <f t="shared" ref="J70:J74" si="13">LEN(F70)</f>
        <v>0</v>
      </c>
      <c r="K70" s="6"/>
    </row>
    <row r="71" spans="1:11" ht="51.75" customHeight="1">
      <c r="A71" s="14">
        <v>72</v>
      </c>
      <c r="B71" s="142"/>
      <c r="C71" s="16" t="s">
        <v>213</v>
      </c>
      <c r="D71" s="9" t="s">
        <v>88</v>
      </c>
      <c r="E71" s="8" t="s">
        <v>49</v>
      </c>
      <c r="F71" s="24"/>
      <c r="G71" s="15" t="str">
        <f t="shared" si="11"/>
        <v>申請に必要項目です</v>
      </c>
      <c r="H71" s="58" t="s">
        <v>214</v>
      </c>
      <c r="I71" s="27" t="str">
        <f>TRIM(ASC(UPPER(SUBSTITUTE(SUBSTITUTE(SUBSTITUTE(SUBSTITUTE(SUBSTITUTE(SUBSTITUTE(SUBSTITUTE(SUBSTITUTE(SUBSTITUTE(SUBSTITUTE(SUBSTITUTE(SUBSTITUTE(SUBSTITUTE(F71,"IP ","IP"),"IP　","IP"),"ip ","IP"),"ip　","IP"),"Ip ","IP"),"Ip　","IP"),"&amp;"," and "),","," "),"."," "),"＆"," and "),"　"," "),"、","　"),"-",""))))</f>
        <v/>
      </c>
      <c r="J71" s="6">
        <f t="shared" si="13"/>
        <v>0</v>
      </c>
      <c r="K71" s="6"/>
    </row>
    <row r="72" spans="1:11" ht="51.75" customHeight="1">
      <c r="A72" s="14">
        <v>73</v>
      </c>
      <c r="B72" s="142"/>
      <c r="C72" s="18" t="s">
        <v>215</v>
      </c>
      <c r="D72" s="9" t="s">
        <v>91</v>
      </c>
      <c r="E72" s="8" t="s">
        <v>92</v>
      </c>
      <c r="F72" s="29"/>
      <c r="G72" s="15" t="str">
        <f t="shared" si="11"/>
        <v>申請に必要項目です</v>
      </c>
      <c r="H72" s="58" t="s">
        <v>216</v>
      </c>
      <c r="I72" s="27" t="str">
        <f>TRIM(ASC(UPPER(SUBSTITUTE(SUBSTITUTE(SUBSTITUTE(SUBSTITUTE(SUBSTITUTE(SUBSTITUTE(SUBSTITUTE(SUBSTITUTE(SUBSTITUTE(SUBSTITUTE(SUBSTITUTE(SUBSTITUTE(SUBSTITUTE(SUBSTITUTE(SUBSTITUTE(SUBSTITUTE(SUBSTITUTE(SUBSTITUTE(SUBSTITUTE(SUBSTITUTE(SUBSTITUTE(F72,"IP ","IP"),"IP　","IP"),"ip ","IP"),"ip　","IP"),"Ip ","IP"),"Ip　","IP"),"&amp;"," and "),","," "),"."," "),"＆"," and "),"　"," "),"、","　"),"Ⅰ","1"),"Ⅱ","2"),"Ⅲ","3"),"Ⅳ","4"),"Ⅴ","5"),"Ⅵ","6"),"Ⅶ","7"),"Ⅶ","8"),"Ⅸ","9"))))</f>
        <v/>
      </c>
      <c r="J72" s="6">
        <f t="shared" si="13"/>
        <v>0</v>
      </c>
      <c r="K72" s="6"/>
    </row>
    <row r="73" spans="1:11" ht="51.75" customHeight="1">
      <c r="A73" s="14">
        <v>74</v>
      </c>
      <c r="B73" s="142"/>
      <c r="C73" s="16" t="s">
        <v>217</v>
      </c>
      <c r="D73" s="9" t="s">
        <v>97</v>
      </c>
      <c r="E73" s="8" t="s">
        <v>24</v>
      </c>
      <c r="F73" s="24"/>
      <c r="G73" s="15" t="str">
        <f t="shared" si="11"/>
        <v>申請に必要項目です</v>
      </c>
      <c r="H73" s="58" t="s">
        <v>218</v>
      </c>
      <c r="I73" s="27" t="str">
        <f>TRIM(IFERROR(MID(F73,FIND("(",F73)+1,FIND(")",F73)-FIND("(",F73)-1),0))</f>
        <v>0</v>
      </c>
      <c r="J73" s="6">
        <f t="shared" si="13"/>
        <v>0</v>
      </c>
      <c r="K73" s="6"/>
    </row>
    <row r="74" spans="1:11" ht="51.75" customHeight="1">
      <c r="A74" s="14">
        <v>75</v>
      </c>
      <c r="B74" s="142"/>
      <c r="C74" s="18" t="s">
        <v>219</v>
      </c>
      <c r="D74" s="10" t="s">
        <v>100</v>
      </c>
      <c r="E74" s="8" t="s">
        <v>80</v>
      </c>
      <c r="F74" s="29"/>
      <c r="G74" s="15" t="str">
        <f t="shared" si="11"/>
        <v>申請に必要項目です</v>
      </c>
      <c r="H74" s="58" t="s">
        <v>220</v>
      </c>
      <c r="I74" s="27" t="str">
        <f>TRIM(ASC(UPPER(SUBSTITUTE(SUBSTITUTE(SUBSTITUTE(F74,"-","")," ",""),"　",""))))</f>
        <v/>
      </c>
      <c r="J74" s="6">
        <f t="shared" si="13"/>
        <v>0</v>
      </c>
      <c r="K74" s="6"/>
    </row>
    <row r="75" spans="1:11" ht="51.75" customHeight="1">
      <c r="A75" s="14">
        <v>76</v>
      </c>
      <c r="B75" s="143"/>
      <c r="C75" s="16" t="s">
        <v>221</v>
      </c>
      <c r="D75" s="10" t="s">
        <v>222</v>
      </c>
      <c r="E75" s="8" t="s">
        <v>223</v>
      </c>
      <c r="F75" s="119"/>
      <c r="G75" s="15" t="str">
        <f t="shared" si="11"/>
        <v>申請に必要項目です</v>
      </c>
      <c r="H75" s="58" t="s">
        <v>224</v>
      </c>
      <c r="I75" s="27" t="str">
        <f>TRIM(ASC(UPPER(SUBSTITUTE(SUBSTITUTE(SUBSTITUTE(SUBSTITUTE(SUBSTITUTE(SUBSTITUTE(SUBSTITUTE(SUBSTITUTE(F75,"IP ","IP"),"IP　","IP"),"ip ","IP"),"ip　","IP"),"Ip ","IP"),"Ip　","IP"),"、"," "),"　"," "))))</f>
        <v/>
      </c>
      <c r="J75" s="6">
        <f>LEN(F75)</f>
        <v>0</v>
      </c>
      <c r="K75" s="6"/>
    </row>
    <row r="76" spans="1:11" ht="51.75" customHeight="1">
      <c r="A76" s="14">
        <v>77</v>
      </c>
      <c r="B76" s="141" t="s">
        <v>225</v>
      </c>
      <c r="C76" s="18" t="s">
        <v>226</v>
      </c>
      <c r="D76" s="9" t="s">
        <v>227</v>
      </c>
      <c r="E76" s="8" t="s">
        <v>187</v>
      </c>
      <c r="F76" s="24"/>
      <c r="G76" s="15" t="str">
        <f t="shared" si="11"/>
        <v>申請に必要項目です</v>
      </c>
      <c r="H76" s="58" t="s">
        <v>228</v>
      </c>
      <c r="I76" s="27" t="str">
        <f>TRIM(ASC(UPPER(SUBSTITUTE(SUBSTITUTE(SUBSTITUTE(SUBSTITUTE(SUBSTITUTE(SUBSTITUTE(SUBSTITUTE(SUBSTITUTE(SUBSTITUTE(SUBSTITUTE(SUBSTITUTE(SUBSTITUTE(SUBSTITUTE(SUBSTITUTE(SUBSTITUTE(SUBSTITUTE(SUBSTITUTE(SUBSTITUTE(SUBSTITUTE(SUBSTITUTE(SUBSTITUTE(SUBSTITUTE(SUBSTITUTE(SUBSTITUTE(SUBSTITUTE(SUBSTITUTE(F76,"&amp;"," and "),"("," "),")"," "),"＆"," and "),"（"," "),"）"," "),"mitsubishi heavy industries","MHI"),"Nomura Research Institute","NRI"),"nomura research institute","NRI"),"MITSUBISHI HEAVY INDUSTRIES","MHI"),"Mitsubishi Heavy Industries","MHI"),"NOMURA RESEARCH INSTITUTE","NRI"),"IP ","IP"),"IP　","IP"),"ip ","IP"),"ip　","IP"),"Ip ","IP"),"Ip　","IP"),"."," "),","," "),"-"," "),"　"," "),"、","　"),"Private","PVT"),"Limited","LTD"),"'"," "))))</f>
        <v/>
      </c>
      <c r="J76" s="6">
        <f t="shared" ref="J76:J85" si="14">LEN(F76)</f>
        <v>0</v>
      </c>
      <c r="K76" s="6"/>
    </row>
    <row r="77" spans="1:11" s="17" customFormat="1" ht="51.75" customHeight="1">
      <c r="A77" s="14">
        <v>78</v>
      </c>
      <c r="B77" s="142"/>
      <c r="C77" s="16" t="s">
        <v>229</v>
      </c>
      <c r="D77" s="9" t="s">
        <v>230</v>
      </c>
      <c r="E77" s="8" t="s">
        <v>28</v>
      </c>
      <c r="F77" s="23" t="s">
        <v>231</v>
      </c>
      <c r="G77" s="30" t="str">
        <f t="shared" si="11"/>
        <v>入力完了</v>
      </c>
      <c r="H77" s="58" t="s">
        <v>232</v>
      </c>
      <c r="I77" s="27" t="s">
        <v>233</v>
      </c>
      <c r="J77" s="6">
        <f t="shared" si="14"/>
        <v>5</v>
      </c>
    </row>
    <row r="78" spans="1:11" ht="51.75" customHeight="1">
      <c r="A78" s="14">
        <v>79</v>
      </c>
      <c r="B78" s="142"/>
      <c r="C78" s="18" t="s">
        <v>234</v>
      </c>
      <c r="D78" s="9">
        <v>122001</v>
      </c>
      <c r="E78" s="8" t="s">
        <v>80</v>
      </c>
      <c r="F78" s="28"/>
      <c r="G78" s="15" t="str">
        <f t="shared" si="11"/>
        <v>申請に必要項目です</v>
      </c>
      <c r="H78" s="58" t="s">
        <v>235</v>
      </c>
      <c r="I78" s="27" t="str">
        <f>TRIM(ASC(UPPER(SUBSTITUTE(SUBSTITUTE(SUBSTITUTE(SUBSTITUTE(SUBSTITUTE(SUBSTITUTE(SUBSTITUTE(SUBSTITUTE(SUBSTITUTE(SUBSTITUTE(SUBSTITUTE(SUBSTITUTE(SUBSTITUTE(F78,"IP ","IP"),"IP　","IP"),"ip ","IP"),"ip　","IP"),"Ip ","IP"),"Ip　","IP"),"&amp;"," and "),","," "),"."," "),"＆"," and "),"　"," "),"、","　"),"-",""))))</f>
        <v/>
      </c>
      <c r="J78" s="6">
        <f t="shared" si="14"/>
        <v>0</v>
      </c>
      <c r="K78" s="6"/>
    </row>
    <row r="79" spans="1:11" ht="73.5" customHeight="1">
      <c r="A79" s="14">
        <v>80</v>
      </c>
      <c r="B79" s="142"/>
      <c r="C79" s="16" t="s">
        <v>236</v>
      </c>
      <c r="D79" s="9" t="s">
        <v>237</v>
      </c>
      <c r="E79" s="8" t="s">
        <v>24</v>
      </c>
      <c r="F79" s="24"/>
      <c r="G79" s="15" t="str">
        <f t="shared" si="11"/>
        <v>申請に必要項目です</v>
      </c>
      <c r="H79" s="58" t="s">
        <v>238</v>
      </c>
      <c r="I79" s="27" t="e">
        <f>TRIM(VLOOKUP(F79,マスタ!R:S,2,0))</f>
        <v>#N/A</v>
      </c>
      <c r="J79" s="6">
        <f t="shared" si="14"/>
        <v>0</v>
      </c>
      <c r="K79" s="6"/>
    </row>
    <row r="80" spans="1:11" ht="73.5" customHeight="1">
      <c r="A80" s="14">
        <v>81</v>
      </c>
      <c r="B80" s="142"/>
      <c r="C80" s="18" t="s">
        <v>239</v>
      </c>
      <c r="D80" s="9" t="s">
        <v>240</v>
      </c>
      <c r="E80" s="8" t="s">
        <v>24</v>
      </c>
      <c r="F80" s="24"/>
      <c r="G80" s="15" t="str">
        <f t="shared" si="11"/>
        <v>申請に必要項目です</v>
      </c>
      <c r="H80" s="58" t="s">
        <v>241</v>
      </c>
      <c r="I80" s="27" t="str">
        <f>TRIM(ASC(UPPER(SUBSTITUTE(SUBSTITUTE(SUBSTITUTE(SUBSTITUTE(SUBSTITUTE(SUBSTITUTE(SUBSTITUTE(SUBSTITUTE(SUBSTITUTE(SUBSTITUTE(SUBSTITUTE(SUBSTITUTE(SUBSTITUTE(SUBSTITUTE(SUBSTITUTE(SUBSTITUTE(SUBSTITUTE(SUBSTITUTE(SUBSTITUTE(SUBSTITUTE(SUBSTITUTE(SUBSTITUTE(F80,"IP ","IP"),"IP　","IP"),"ip ","IP"),"ip　","IP"),"Ip ","IP"),"Ip　","IP"),"&amp;"," and "),","," "),"."," "),"＆"," and "),"　"," "),"、","　"),"Ⅰ","1"),"Ⅱ","2"),"Ⅲ","3"),"Ⅳ","4"),"Ⅴ","5"),"Ⅵ","6"),"Ⅶ","7"),"Ⅶ","8"),"Ⅸ","9"),"'"," "))))</f>
        <v/>
      </c>
      <c r="J80" s="6">
        <f t="shared" si="14"/>
        <v>0</v>
      </c>
      <c r="K80" s="6"/>
    </row>
    <row r="81" spans="1:11" ht="73.5" customHeight="1">
      <c r="A81" s="14">
        <v>82</v>
      </c>
      <c r="B81" s="142"/>
      <c r="C81" s="16" t="s">
        <v>242</v>
      </c>
      <c r="D81" s="9" t="s">
        <v>243</v>
      </c>
      <c r="E81" s="8" t="s">
        <v>223</v>
      </c>
      <c r="F81" s="24"/>
      <c r="G81" s="15" t="str">
        <f t="shared" si="11"/>
        <v>申請に必要項目です</v>
      </c>
      <c r="H81" s="58" t="s">
        <v>244</v>
      </c>
      <c r="I81" s="27" t="str">
        <f>TRIM(ASC(UPPER(SUBSTITUTE(SUBSTITUTE(SUBSTITUTE(SUBSTITUTE(SUBSTITUTE(SUBSTITUTE(SUBSTITUTE(SUBSTITUTE(SUBSTITUTE(SUBSTITUTE(SUBSTITUTE(SUBSTITUTE(SUBSTITUTE(SUBSTITUTE(SUBSTITUTE(SUBSTITUTE(SUBSTITUTE(SUBSTITUTE(SUBSTITUTE(SUBSTITUTE(SUBSTITUTE(SUBSTITUTE(F81,"IP ","IP"),"IP　","IP"),"ip ","IP"),"ip　","IP"),"Ip ","IP"),"Ip　","IP"),"&amp;"," and "),","," "),"."," "),"＆"," and "),"　"," "),"、","　"),"Ⅰ","1"),"Ⅱ","2"),"Ⅲ","3"),"Ⅳ","4"),"Ⅴ","5"),"Ⅵ","6"),"Ⅶ","7"),"Ⅶ","8"),"Ⅸ","9"),"'"," "))))</f>
        <v/>
      </c>
      <c r="J81" s="6">
        <f t="shared" si="14"/>
        <v>0</v>
      </c>
      <c r="K81" s="6"/>
    </row>
    <row r="82" spans="1:11" ht="73.5" customHeight="1">
      <c r="A82" s="14">
        <v>83</v>
      </c>
      <c r="B82" s="142"/>
      <c r="C82" s="18" t="s">
        <v>245</v>
      </c>
      <c r="D82" s="9" t="s">
        <v>246</v>
      </c>
      <c r="E82" s="8" t="s">
        <v>223</v>
      </c>
      <c r="F82" s="24"/>
      <c r="G82" s="15" t="str">
        <f t="shared" si="11"/>
        <v>申請に必要項目です</v>
      </c>
      <c r="H82" s="58" t="s">
        <v>247</v>
      </c>
      <c r="I82" s="27" t="str">
        <f>TRIM(ASC(UPPER(SUBSTITUTE(SUBSTITUTE(SUBSTITUTE(SUBSTITUTE(SUBSTITUTE(SUBSTITUTE(SUBSTITUTE(SUBSTITUTE(SUBSTITUTE(SUBSTITUTE(SUBSTITUTE(SUBSTITUTE(SUBSTITUTE(SUBSTITUTE(SUBSTITUTE(SUBSTITUTE(SUBSTITUTE(SUBSTITUTE(SUBSTITUTE(SUBSTITUTE(SUBSTITUTE(SUBSTITUTE(F82,"IP ","IP"),"IP　","IP"),"ip ","IP"),"ip　","IP"),"Ip ","IP"),"Ip　","IP"),"&amp;"," and "),","," "),"."," "),"＆"," and "),"　"," "),"、","　"),"Ⅰ","1"),"Ⅱ","2"),"Ⅲ","3"),"Ⅳ","4"),"Ⅴ","5"),"Ⅵ","6"),"Ⅶ","7"),"Ⅶ","8"),"Ⅸ","9"),"'"," "))))</f>
        <v/>
      </c>
      <c r="J82" s="6">
        <f t="shared" si="14"/>
        <v>0</v>
      </c>
      <c r="K82" s="6"/>
    </row>
    <row r="83" spans="1:11" s="17" customFormat="1" ht="51.75" customHeight="1">
      <c r="A83" s="14">
        <v>84</v>
      </c>
      <c r="B83" s="142"/>
      <c r="C83" s="16" t="s">
        <v>248</v>
      </c>
      <c r="D83" s="9" t="s">
        <v>249</v>
      </c>
      <c r="E83" s="8" t="s">
        <v>28</v>
      </c>
      <c r="F83" s="23" t="s">
        <v>250</v>
      </c>
      <c r="G83" s="30" t="str">
        <f t="shared" si="11"/>
        <v>入力完了</v>
      </c>
      <c r="H83" s="58" t="s">
        <v>251</v>
      </c>
      <c r="I83" s="27" t="str">
        <f>TRIM(MID(F83,FIND("(",F83)+1,FIND(")",F83)-FIND("(",F83)-1))</f>
        <v>91</v>
      </c>
      <c r="J83" s="6">
        <f t="shared" si="14"/>
        <v>9</v>
      </c>
    </row>
    <row r="84" spans="1:11" ht="51.75" customHeight="1">
      <c r="A84" s="14">
        <v>85</v>
      </c>
      <c r="B84" s="142"/>
      <c r="C84" s="18" t="s">
        <v>252</v>
      </c>
      <c r="D84" s="10" t="s">
        <v>253</v>
      </c>
      <c r="E84" s="8" t="s">
        <v>80</v>
      </c>
      <c r="F84" s="29"/>
      <c r="G84" s="15" t="str">
        <f t="shared" si="11"/>
        <v>申請に必要項目です</v>
      </c>
      <c r="H84" s="58" t="s">
        <v>254</v>
      </c>
      <c r="I84" s="27" t="str">
        <f>TRIM(ASC(UPPER(SUBSTITUTE(SUBSTITUTE(SUBSTITUTE(F84,"-","")," ",""),"　",""))))</f>
        <v/>
      </c>
      <c r="J84" s="6">
        <f t="shared" si="14"/>
        <v>0</v>
      </c>
      <c r="K84" s="6"/>
    </row>
    <row r="85" spans="1:11" ht="51.75" customHeight="1">
      <c r="A85" s="14">
        <v>86</v>
      </c>
      <c r="B85" s="143"/>
      <c r="C85" s="16" t="s">
        <v>255</v>
      </c>
      <c r="D85" s="10" t="s">
        <v>256</v>
      </c>
      <c r="E85" s="8" t="s">
        <v>223</v>
      </c>
      <c r="F85" s="24"/>
      <c r="G85" s="15" t="str">
        <f t="shared" si="11"/>
        <v>申請に必要項目です</v>
      </c>
      <c r="H85" s="58" t="s">
        <v>257</v>
      </c>
      <c r="I85" s="27" t="str">
        <f>TRIM(ASC(UPPER(SUBSTITUTE(SUBSTITUTE(SUBSTITUTE(SUBSTITUTE(SUBSTITUTE(SUBSTITUTE(SUBSTITUTE(SUBSTITUTE(F85,"IP ","IP"),"IP　","IP"),"ip ","IP"),"ip　","IP"),"Ip ","IP"),"Ip　","IP"),"、"," "),"　"," "))))</f>
        <v/>
      </c>
      <c r="J85" s="6">
        <f t="shared" si="14"/>
        <v>0</v>
      </c>
      <c r="K85" s="6"/>
    </row>
    <row r="86" spans="1:11" s="17" customFormat="1" ht="51.75" customHeight="1">
      <c r="A86" s="14">
        <v>87</v>
      </c>
      <c r="B86" s="139" t="s">
        <v>258</v>
      </c>
      <c r="C86" s="18" t="s">
        <v>259</v>
      </c>
      <c r="D86" s="9" t="s">
        <v>260</v>
      </c>
      <c r="E86" s="8" t="s">
        <v>49</v>
      </c>
      <c r="F86" s="19"/>
      <c r="G86" s="15" t="str">
        <f>IF(AND($F$7="MARRIED",F86=""),"申請に必要項目です",IF($F$7="","該当者のみ必要項目です","入力完了"))</f>
        <v>該当者のみ必要項目です</v>
      </c>
      <c r="H86" s="58" t="s">
        <v>261</v>
      </c>
      <c r="I86" s="27" t="str">
        <f>TRIM(ASC(UPPER(F86)))</f>
        <v/>
      </c>
      <c r="J86" s="6"/>
    </row>
    <row r="87" spans="1:11" s="17" customFormat="1" ht="51.75" customHeight="1">
      <c r="A87" s="14">
        <v>88</v>
      </c>
      <c r="B87" s="140"/>
      <c r="C87" s="16" t="s">
        <v>262</v>
      </c>
      <c r="D87" s="9" t="s">
        <v>69</v>
      </c>
      <c r="E87" s="8" t="s">
        <v>49</v>
      </c>
      <c r="F87" s="19"/>
      <c r="G87" s="15" t="str">
        <f t="shared" ref="G87:G92" si="15">IF(AND($F$7="MARRIED",F87=""),"申請に必要項目です",IF($F$7="","該当者のみ必要項目です","入力完了"))</f>
        <v>該当者のみ必要項目です</v>
      </c>
      <c r="H87" s="58" t="s">
        <v>263</v>
      </c>
      <c r="I87" s="27" t="str">
        <f>TRIM(ASC(UPPER(F87)))</f>
        <v/>
      </c>
      <c r="J87" s="6"/>
    </row>
    <row r="88" spans="1:11" s="17" customFormat="1" ht="51.75" customHeight="1">
      <c r="A88" s="14">
        <v>89</v>
      </c>
      <c r="B88" s="140"/>
      <c r="C88" s="18" t="s">
        <v>264</v>
      </c>
      <c r="D88" s="9" t="s">
        <v>75</v>
      </c>
      <c r="E88" s="8" t="s">
        <v>49</v>
      </c>
      <c r="F88" s="24"/>
      <c r="G88" s="15" t="str">
        <f>IF(AND($F$7="MARRIED",F88=""),"該当者のみ必要項目です",IF($F$7="","該当者のみ必要項目です","入力完了"))</f>
        <v>該当者のみ必要項目です</v>
      </c>
      <c r="H88" s="58" t="s">
        <v>265</v>
      </c>
      <c r="I88" s="27" t="str">
        <f>TRIM(ASC(UPPER(F88)))</f>
        <v/>
      </c>
      <c r="J88" s="6"/>
    </row>
    <row r="89" spans="1:11" s="17" customFormat="1" ht="51.75" customHeight="1">
      <c r="A89" s="14">
        <v>90</v>
      </c>
      <c r="B89" s="140"/>
      <c r="C89" s="16" t="s">
        <v>266</v>
      </c>
      <c r="D89" s="9" t="s">
        <v>40</v>
      </c>
      <c r="E89" s="8" t="s">
        <v>24</v>
      </c>
      <c r="F89" s="24"/>
      <c r="G89" s="15" t="str">
        <f>IF(AND($F$7="MARRIED",F89=""),"申請に必要項目です",IF($F$7="","該当者のみ必要項目です","入力完了"))</f>
        <v>該当者のみ必要項目です</v>
      </c>
      <c r="H89" s="58" t="s">
        <v>267</v>
      </c>
      <c r="I89" s="27" t="str">
        <f>TRIM(ASC(UPPER(F89)))</f>
        <v/>
      </c>
      <c r="J89" s="6"/>
    </row>
    <row r="90" spans="1:11" s="17" customFormat="1" ht="51.75" customHeight="1">
      <c r="A90" s="14">
        <v>91</v>
      </c>
      <c r="B90" s="140"/>
      <c r="C90" s="18" t="s">
        <v>268</v>
      </c>
      <c r="D90" s="9" t="s">
        <v>40</v>
      </c>
      <c r="E90" s="8" t="s">
        <v>24</v>
      </c>
      <c r="F90" s="24"/>
      <c r="G90" s="15" t="str">
        <f>IF(AND($F$7="MARRIED",F90=""),"該当者のみ必要項目です",IF($F$7="","該当者のみ必要項目です","入力完了"))</f>
        <v>該当者のみ必要項目です</v>
      </c>
      <c r="H90" s="58" t="s">
        <v>269</v>
      </c>
      <c r="I90" s="27" t="str">
        <f>TRIM(IF(F90="","Select Nationality",IF(F89=F90,"Select Nationality",UPPER(F90))))</f>
        <v>Select Nationality</v>
      </c>
      <c r="J90" s="6"/>
    </row>
    <row r="91" spans="1:11" s="17" customFormat="1" ht="51.75" customHeight="1">
      <c r="A91" s="14">
        <v>92</v>
      </c>
      <c r="B91" s="140"/>
      <c r="C91" s="16" t="s">
        <v>270</v>
      </c>
      <c r="D91" s="9" t="s">
        <v>48</v>
      </c>
      <c r="E91" s="8" t="s">
        <v>49</v>
      </c>
      <c r="F91" s="24"/>
      <c r="G91" s="15" t="str">
        <f t="shared" si="15"/>
        <v>該当者のみ必要項目です</v>
      </c>
      <c r="H91" s="58" t="s">
        <v>271</v>
      </c>
      <c r="I91" s="27" t="str">
        <f t="shared" ref="I91:I96" si="16">TRIM(ASC(UPPER(F91)))</f>
        <v/>
      </c>
      <c r="J91" s="6"/>
    </row>
    <row r="92" spans="1:11" s="17" customFormat="1" ht="51.75" customHeight="1">
      <c r="A92" s="14">
        <v>93</v>
      </c>
      <c r="B92" s="140"/>
      <c r="C92" s="18" t="s">
        <v>272</v>
      </c>
      <c r="D92" s="9" t="s">
        <v>40</v>
      </c>
      <c r="E92" s="8" t="s">
        <v>24</v>
      </c>
      <c r="F92" s="24"/>
      <c r="G92" s="15" t="str">
        <f t="shared" si="15"/>
        <v>該当者のみ必要項目です</v>
      </c>
      <c r="H92" s="58" t="s">
        <v>273</v>
      </c>
      <c r="I92" s="27" t="str">
        <f t="shared" si="16"/>
        <v/>
      </c>
      <c r="J92" s="6"/>
    </row>
    <row r="93" spans="1:11" ht="51.75" customHeight="1">
      <c r="A93" s="14">
        <v>94</v>
      </c>
      <c r="B93" s="139" t="s">
        <v>274</v>
      </c>
      <c r="C93" s="16" t="s">
        <v>275</v>
      </c>
      <c r="D93" s="9" t="s">
        <v>276</v>
      </c>
      <c r="E93" s="8" t="s">
        <v>49</v>
      </c>
      <c r="F93" s="24"/>
      <c r="G93" s="15" t="str">
        <f t="shared" ref="G93:G107" si="17">IF(F93="","申請に必要項目です","入力完了")</f>
        <v>申請に必要項目です</v>
      </c>
      <c r="H93" s="58" t="s">
        <v>277</v>
      </c>
      <c r="I93" s="27" t="str">
        <f t="shared" si="16"/>
        <v/>
      </c>
      <c r="K93" s="6"/>
    </row>
    <row r="94" spans="1:11" ht="51.75" customHeight="1">
      <c r="A94" s="14">
        <v>95</v>
      </c>
      <c r="B94" s="140"/>
      <c r="C94" s="18" t="s">
        <v>278</v>
      </c>
      <c r="D94" s="9" t="s">
        <v>148</v>
      </c>
      <c r="E94" s="8" t="s">
        <v>49</v>
      </c>
      <c r="F94" s="24"/>
      <c r="G94" s="15" t="str">
        <f t="shared" si="17"/>
        <v>申請に必要項目です</v>
      </c>
      <c r="H94" s="58" t="s">
        <v>279</v>
      </c>
      <c r="I94" s="27" t="str">
        <f t="shared" si="16"/>
        <v/>
      </c>
      <c r="K94" s="6"/>
    </row>
    <row r="95" spans="1:11" ht="51.75" customHeight="1">
      <c r="A95" s="14">
        <v>96</v>
      </c>
      <c r="B95" s="140"/>
      <c r="C95" s="16" t="s">
        <v>280</v>
      </c>
      <c r="D95" s="9" t="s">
        <v>75</v>
      </c>
      <c r="E95" s="8" t="s">
        <v>49</v>
      </c>
      <c r="F95" s="24"/>
      <c r="G95" s="15" t="str">
        <f>IF(F95="","該当者のみ必要項目です","入力完了")</f>
        <v>該当者のみ必要項目です</v>
      </c>
      <c r="H95" s="58" t="s">
        <v>281</v>
      </c>
      <c r="I95" s="27" t="str">
        <f t="shared" si="16"/>
        <v/>
      </c>
      <c r="K95" s="6"/>
    </row>
    <row r="96" spans="1:11" ht="51.75" customHeight="1">
      <c r="A96" s="14">
        <v>97</v>
      </c>
      <c r="B96" s="140"/>
      <c r="C96" s="18" t="s">
        <v>282</v>
      </c>
      <c r="D96" s="9" t="s">
        <v>40</v>
      </c>
      <c r="E96" s="8" t="s">
        <v>24</v>
      </c>
      <c r="F96" s="24"/>
      <c r="G96" s="15" t="str">
        <f t="shared" si="17"/>
        <v>申請に必要項目です</v>
      </c>
      <c r="H96" s="58" t="s">
        <v>283</v>
      </c>
      <c r="I96" s="27" t="str">
        <f t="shared" si="16"/>
        <v/>
      </c>
      <c r="K96" s="6"/>
    </row>
    <row r="97" spans="1:11" ht="51.75" customHeight="1">
      <c r="A97" s="14">
        <v>98</v>
      </c>
      <c r="B97" s="140"/>
      <c r="C97" s="16" t="s">
        <v>284</v>
      </c>
      <c r="D97" s="9" t="s">
        <v>40</v>
      </c>
      <c r="E97" s="8" t="s">
        <v>24</v>
      </c>
      <c r="F97" s="24"/>
      <c r="G97" s="15" t="str">
        <f>IF(F97="","該当者のみ必要項目です","入力完了")</f>
        <v>該当者のみ必要項目です</v>
      </c>
      <c r="H97" s="58" t="s">
        <v>285</v>
      </c>
      <c r="I97" s="27" t="str">
        <f>TRIM(IF(F97="","Select Nationality",IF(F96=F97,"Select Nationality",UPPER(F97))))</f>
        <v>Select Nationality</v>
      </c>
      <c r="K97" s="6"/>
    </row>
    <row r="98" spans="1:11" ht="51.75" customHeight="1">
      <c r="A98" s="14">
        <v>99</v>
      </c>
      <c r="B98" s="140"/>
      <c r="C98" s="18" t="s">
        <v>286</v>
      </c>
      <c r="D98" s="9" t="s">
        <v>48</v>
      </c>
      <c r="E98" s="8" t="s">
        <v>49</v>
      </c>
      <c r="F98" s="24"/>
      <c r="G98" s="15" t="str">
        <f t="shared" si="17"/>
        <v>申請に必要項目です</v>
      </c>
      <c r="H98" s="58" t="s">
        <v>287</v>
      </c>
      <c r="I98" s="27" t="str">
        <f t="shared" ref="I98:I103" si="18">TRIM(ASC(UPPER(F98)))</f>
        <v/>
      </c>
      <c r="K98" s="6"/>
    </row>
    <row r="99" spans="1:11" ht="51.75" customHeight="1">
      <c r="A99" s="14">
        <v>100</v>
      </c>
      <c r="B99" s="140"/>
      <c r="C99" s="16" t="s">
        <v>288</v>
      </c>
      <c r="D99" s="9" t="s">
        <v>40</v>
      </c>
      <c r="E99" s="8" t="s">
        <v>24</v>
      </c>
      <c r="F99" s="24"/>
      <c r="G99" s="15" t="str">
        <f t="shared" si="17"/>
        <v>申請に必要項目です</v>
      </c>
      <c r="H99" s="58" t="s">
        <v>289</v>
      </c>
      <c r="I99" s="27" t="str">
        <f t="shared" si="18"/>
        <v/>
      </c>
      <c r="K99" s="6"/>
    </row>
    <row r="100" spans="1:11" ht="51.75" customHeight="1">
      <c r="A100" s="14">
        <v>101</v>
      </c>
      <c r="B100" s="140"/>
      <c r="C100" s="18" t="s">
        <v>290</v>
      </c>
      <c r="D100" s="9" t="s">
        <v>260</v>
      </c>
      <c r="E100" s="8" t="s">
        <v>49</v>
      </c>
      <c r="F100" s="24"/>
      <c r="G100" s="15" t="str">
        <f t="shared" si="17"/>
        <v>申請に必要項目です</v>
      </c>
      <c r="H100" s="58" t="s">
        <v>291</v>
      </c>
      <c r="I100" s="27" t="str">
        <f t="shared" si="18"/>
        <v/>
      </c>
      <c r="K100" s="6"/>
    </row>
    <row r="101" spans="1:11" ht="51.75" customHeight="1">
      <c r="A101" s="14">
        <v>102</v>
      </c>
      <c r="B101" s="140"/>
      <c r="C101" s="16" t="s">
        <v>292</v>
      </c>
      <c r="D101" s="9" t="s">
        <v>148</v>
      </c>
      <c r="E101" s="8" t="s">
        <v>49</v>
      </c>
      <c r="F101" s="24"/>
      <c r="G101" s="15" t="str">
        <f t="shared" si="17"/>
        <v>申請に必要項目です</v>
      </c>
      <c r="H101" s="58" t="s">
        <v>293</v>
      </c>
      <c r="I101" s="27" t="str">
        <f t="shared" si="18"/>
        <v/>
      </c>
      <c r="K101" s="6"/>
    </row>
    <row r="102" spans="1:11" ht="51.75" customHeight="1">
      <c r="A102" s="14">
        <v>103</v>
      </c>
      <c r="B102" s="140"/>
      <c r="C102" s="18" t="s">
        <v>294</v>
      </c>
      <c r="D102" s="9" t="s">
        <v>75</v>
      </c>
      <c r="E102" s="8" t="s">
        <v>49</v>
      </c>
      <c r="F102" s="24"/>
      <c r="G102" s="15" t="str">
        <f>IF(F102="","該当者のみ必要項目です","入力完了")</f>
        <v>該当者のみ必要項目です</v>
      </c>
      <c r="H102" s="58" t="s">
        <v>295</v>
      </c>
      <c r="I102" s="27" t="str">
        <f t="shared" si="18"/>
        <v/>
      </c>
      <c r="K102" s="6"/>
    </row>
    <row r="103" spans="1:11" ht="51.75" customHeight="1">
      <c r="A103" s="14">
        <v>104</v>
      </c>
      <c r="B103" s="140"/>
      <c r="C103" s="16" t="s">
        <v>296</v>
      </c>
      <c r="D103" s="9" t="s">
        <v>40</v>
      </c>
      <c r="E103" s="8" t="s">
        <v>24</v>
      </c>
      <c r="F103" s="24"/>
      <c r="G103" s="15" t="str">
        <f>IF(F103="","申請に必要項目です","入力完了")</f>
        <v>申請に必要項目です</v>
      </c>
      <c r="H103" s="58" t="s">
        <v>297</v>
      </c>
      <c r="I103" s="27" t="str">
        <f t="shared" si="18"/>
        <v/>
      </c>
      <c r="K103" s="6"/>
    </row>
    <row r="104" spans="1:11" ht="51.75" customHeight="1">
      <c r="A104" s="14">
        <v>105</v>
      </c>
      <c r="B104" s="140"/>
      <c r="C104" s="18" t="s">
        <v>298</v>
      </c>
      <c r="D104" s="9" t="s">
        <v>40</v>
      </c>
      <c r="E104" s="8" t="s">
        <v>24</v>
      </c>
      <c r="F104" s="24"/>
      <c r="G104" s="15" t="str">
        <f>IF(F104="","該当者のみ必要項目です","入力完了")</f>
        <v>該当者のみ必要項目です</v>
      </c>
      <c r="H104" s="58" t="s">
        <v>299</v>
      </c>
      <c r="I104" s="27" t="str">
        <f>TRIM(IF(F104="","Select Nationality",IF(F103=F104,"Select Nationality",UPPER(F104))))</f>
        <v>Select Nationality</v>
      </c>
      <c r="K104" s="6"/>
    </row>
    <row r="105" spans="1:11" ht="51.75" customHeight="1">
      <c r="A105" s="14">
        <v>106</v>
      </c>
      <c r="B105" s="140"/>
      <c r="C105" s="16" t="s">
        <v>300</v>
      </c>
      <c r="D105" s="9" t="s">
        <v>48</v>
      </c>
      <c r="E105" s="8" t="s">
        <v>49</v>
      </c>
      <c r="F105" s="24"/>
      <c r="G105" s="15" t="str">
        <f t="shared" si="17"/>
        <v>申請に必要項目です</v>
      </c>
      <c r="H105" s="58" t="s">
        <v>301</v>
      </c>
      <c r="I105" s="27" t="str">
        <f>TRIM(ASC(UPPER(F105)))</f>
        <v/>
      </c>
      <c r="K105" s="6"/>
    </row>
    <row r="106" spans="1:11" ht="51.75" customHeight="1">
      <c r="A106" s="14">
        <v>107</v>
      </c>
      <c r="B106" s="140"/>
      <c r="C106" s="18" t="s">
        <v>302</v>
      </c>
      <c r="D106" s="9" t="s">
        <v>40</v>
      </c>
      <c r="E106" s="8" t="s">
        <v>24</v>
      </c>
      <c r="F106" s="24"/>
      <c r="G106" s="15" t="str">
        <f t="shared" si="17"/>
        <v>申請に必要項目です</v>
      </c>
      <c r="H106" s="58" t="s">
        <v>303</v>
      </c>
      <c r="I106" s="27" t="str">
        <f>TRIM(ASC(UPPER(F106)))</f>
        <v/>
      </c>
      <c r="K106" s="6"/>
    </row>
    <row r="107" spans="1:11" s="17" customFormat="1" ht="77.25" customHeight="1">
      <c r="A107" s="14">
        <v>108</v>
      </c>
      <c r="B107" s="144" t="s">
        <v>304</v>
      </c>
      <c r="C107" s="16" t="s">
        <v>305</v>
      </c>
      <c r="D107" s="9" t="s">
        <v>306</v>
      </c>
      <c r="E107" s="8" t="s">
        <v>24</v>
      </c>
      <c r="F107" s="24"/>
      <c r="G107" s="15" t="str">
        <f t="shared" si="17"/>
        <v>申請に必要項目です</v>
      </c>
      <c r="H107" s="58" t="s">
        <v>307</v>
      </c>
      <c r="I107" s="27" t="str">
        <f>TRIM(ASC(UPPER(F107)))</f>
        <v/>
      </c>
      <c r="J107" s="6"/>
    </row>
    <row r="108" spans="1:11" s="17" customFormat="1" ht="77.25" customHeight="1">
      <c r="A108" s="14">
        <v>109</v>
      </c>
      <c r="B108" s="144"/>
      <c r="C108" s="18" t="s">
        <v>308</v>
      </c>
      <c r="D108" s="21" t="s">
        <v>309</v>
      </c>
      <c r="E108" s="8" t="s">
        <v>49</v>
      </c>
      <c r="F108" s="24"/>
      <c r="G108" s="15" t="str">
        <f>IF(AND(F107="YES",F108=""),"申請に必要項目です",IF(F107="","該当者のみ必要項目です","入力完了"))</f>
        <v>該当者のみ必要項目です</v>
      </c>
      <c r="H108" s="58" t="s">
        <v>310</v>
      </c>
      <c r="I108" s="27" t="str">
        <f>TRIM(ASC(UPPER(F108)))</f>
        <v/>
      </c>
      <c r="J108" s="6"/>
    </row>
    <row r="109" spans="1:11" ht="51.75" customHeight="1">
      <c r="A109" s="14">
        <v>110</v>
      </c>
      <c r="B109" s="141" t="s">
        <v>311</v>
      </c>
      <c r="C109" s="16" t="s">
        <v>312</v>
      </c>
      <c r="D109" s="9" t="s">
        <v>306</v>
      </c>
      <c r="E109" s="8" t="s">
        <v>24</v>
      </c>
      <c r="F109" s="24"/>
      <c r="G109" s="15" t="str">
        <f>IF(F109="","申請に必要項目です","入力完了")</f>
        <v>申請に必要項目です</v>
      </c>
      <c r="H109" s="58" t="s">
        <v>313</v>
      </c>
      <c r="I109" s="27" t="str">
        <f>TRIM(ASC(UPPER(F109)))</f>
        <v/>
      </c>
      <c r="K109" s="6"/>
    </row>
    <row r="110" spans="1:11" s="17" customFormat="1" ht="51.75" customHeight="1">
      <c r="A110" s="14">
        <v>111</v>
      </c>
      <c r="B110" s="145"/>
      <c r="C110" s="18" t="s">
        <v>314</v>
      </c>
      <c r="D110" s="9" t="s">
        <v>315</v>
      </c>
      <c r="E110" s="8" t="s">
        <v>24</v>
      </c>
      <c r="F110" s="24"/>
      <c r="G110" s="15" t="str">
        <f>IF(AND($F$109="YES",F110=""),"申請に必要項目です",IF($F$109="","該当者のみ必要項目です","入力完了"))</f>
        <v>該当者のみ必要項目です</v>
      </c>
      <c r="H110" s="58" t="s">
        <v>316</v>
      </c>
      <c r="I110" s="27" t="e">
        <f>TRIM(VLOOKUP(F110,マスタ!U:V,2,0))</f>
        <v>#N/A</v>
      </c>
      <c r="J110" s="6"/>
    </row>
    <row r="111" spans="1:11" s="17" customFormat="1" ht="51.75" customHeight="1">
      <c r="A111" s="14">
        <v>112</v>
      </c>
      <c r="B111" s="145"/>
      <c r="C111" s="16" t="s">
        <v>317</v>
      </c>
      <c r="D111" s="9" t="s">
        <v>318</v>
      </c>
      <c r="E111" s="8" t="s">
        <v>187</v>
      </c>
      <c r="F111" s="29"/>
      <c r="G111" s="15" t="str">
        <f t="shared" ref="G111:G115" si="19">IF(AND($F$109="YES",F111=""),"申請に必要項目です",IF($F$109="","該当者のみ必要項目です","入力完了"))</f>
        <v>該当者のみ必要項目です</v>
      </c>
      <c r="H111" s="58" t="s">
        <v>319</v>
      </c>
      <c r="I111" s="27" t="str">
        <f>TRIM(ASC(UPPER(SUBSTITUTE(SUBSTITUTE(SUBSTITUTE(SUBSTITUTE(SUBSTITUTE(SUBSTITUTE(F111,"IP ","IP"),"IP　","IP"),"ip ","IP"),"ip　","IP"),"Ip ","IP"),"Ip　","IP"))))</f>
        <v/>
      </c>
      <c r="J111" s="6"/>
    </row>
    <row r="112" spans="1:11" s="17" customFormat="1" ht="51.75" customHeight="1">
      <c r="A112" s="14">
        <v>113</v>
      </c>
      <c r="B112" s="145"/>
      <c r="C112" s="18" t="s">
        <v>320</v>
      </c>
      <c r="D112" s="21" t="s">
        <v>172</v>
      </c>
      <c r="E112" s="8" t="s">
        <v>59</v>
      </c>
      <c r="F112" s="29"/>
      <c r="G112" s="15" t="str">
        <f t="shared" si="19"/>
        <v>該当者のみ必要項目です</v>
      </c>
      <c r="H112" s="58" t="s">
        <v>321</v>
      </c>
      <c r="I112" s="27" t="str">
        <f>TRIM(ASC(UPPER(F112)))</f>
        <v/>
      </c>
      <c r="J112" s="6"/>
    </row>
    <row r="113" spans="1:11" s="17" customFormat="1" ht="51.75" customHeight="1">
      <c r="A113" s="14">
        <v>114</v>
      </c>
      <c r="B113" s="145"/>
      <c r="C113" s="16" t="s">
        <v>322</v>
      </c>
      <c r="D113" s="9" t="s">
        <v>40</v>
      </c>
      <c r="E113" s="8" t="s">
        <v>24</v>
      </c>
      <c r="F113" s="24"/>
      <c r="G113" s="15" t="str">
        <f t="shared" si="19"/>
        <v>該当者のみ必要項目です</v>
      </c>
      <c r="H113" s="58" t="s">
        <v>323</v>
      </c>
      <c r="I113" s="27" t="str">
        <f>TRIM(ASC(UPPER(F113)))</f>
        <v/>
      </c>
      <c r="J113" s="6"/>
    </row>
    <row r="114" spans="1:11" s="17" customFormat="1" ht="51.75" customHeight="1">
      <c r="A114" s="14">
        <v>115</v>
      </c>
      <c r="B114" s="145"/>
      <c r="C114" s="18" t="s">
        <v>324</v>
      </c>
      <c r="D114" s="9" t="s">
        <v>48</v>
      </c>
      <c r="E114" s="8" t="s">
        <v>49</v>
      </c>
      <c r="F114" s="19"/>
      <c r="G114" s="15" t="str">
        <f t="shared" si="19"/>
        <v>該当者のみ必要項目です</v>
      </c>
      <c r="H114" s="58" t="s">
        <v>325</v>
      </c>
      <c r="I114" s="27" t="str">
        <f t="shared" ref="I114:I120" si="20">TRIM(ASC(UPPER(SUBSTITUTE(SUBSTITUTE(SUBSTITUTE(SUBSTITUTE(SUBSTITUTE(SUBSTITUTE(SUBSTITUTE(SUBSTITUTE(SUBSTITUTE(F114,"IP ","IP"),"IP　","IP"),"ip ","IP"),"ip　","IP"),"Ip ","IP"),"Ip　","IP"),"."," "),","," "),"-"," "))))</f>
        <v/>
      </c>
      <c r="J114" s="6"/>
    </row>
    <row r="115" spans="1:11" ht="51.75" customHeight="1">
      <c r="A115" s="14">
        <v>116</v>
      </c>
      <c r="B115" s="145"/>
      <c r="C115" s="16" t="s">
        <v>326</v>
      </c>
      <c r="D115" s="9" t="s">
        <v>327</v>
      </c>
      <c r="E115" s="8" t="s">
        <v>49</v>
      </c>
      <c r="F115" s="24"/>
      <c r="G115" s="15" t="str">
        <f t="shared" si="19"/>
        <v>該当者のみ必要項目です</v>
      </c>
      <c r="H115" s="58" t="s">
        <v>328</v>
      </c>
      <c r="I115" s="27" t="str">
        <f t="shared" si="20"/>
        <v/>
      </c>
      <c r="K115" s="6"/>
    </row>
    <row r="116" spans="1:11" ht="51.75" customHeight="1">
      <c r="A116" s="14">
        <v>117</v>
      </c>
      <c r="B116" s="145"/>
      <c r="C116" s="18" t="s">
        <v>329</v>
      </c>
      <c r="D116" s="9" t="s">
        <v>330</v>
      </c>
      <c r="E116" s="8" t="s">
        <v>49</v>
      </c>
      <c r="F116" s="24"/>
      <c r="G116" s="15" t="str">
        <f>IF(F116="","該当者のみ必要項目です","入力完了")</f>
        <v>該当者のみ必要項目です</v>
      </c>
      <c r="H116" s="58" t="s">
        <v>331</v>
      </c>
      <c r="I116" s="27" t="str">
        <f t="shared" si="20"/>
        <v/>
      </c>
      <c r="K116" s="6"/>
    </row>
    <row r="117" spans="1:11" ht="51.75" customHeight="1">
      <c r="A117" s="14">
        <v>118</v>
      </c>
      <c r="B117" s="145"/>
      <c r="C117" s="16" t="s">
        <v>332</v>
      </c>
      <c r="D117" s="9" t="s">
        <v>333</v>
      </c>
      <c r="E117" s="8" t="s">
        <v>49</v>
      </c>
      <c r="F117" s="24"/>
      <c r="G117" s="15" t="str">
        <f t="shared" ref="G117:G119" si="21">IF(F117="","該当者のみ必要項目です","入力完了")</f>
        <v>該当者のみ必要項目です</v>
      </c>
      <c r="H117" s="58" t="s">
        <v>334</v>
      </c>
      <c r="I117" s="27" t="str">
        <f t="shared" si="20"/>
        <v/>
      </c>
      <c r="K117" s="6"/>
    </row>
    <row r="118" spans="1:11" ht="51.75" customHeight="1">
      <c r="A118" s="14">
        <v>119</v>
      </c>
      <c r="B118" s="145"/>
      <c r="C118" s="18" t="s">
        <v>335</v>
      </c>
      <c r="D118" s="9" t="s">
        <v>336</v>
      </c>
      <c r="E118" s="8" t="s">
        <v>49</v>
      </c>
      <c r="F118" s="24"/>
      <c r="G118" s="15" t="str">
        <f t="shared" si="21"/>
        <v>該当者のみ必要項目です</v>
      </c>
      <c r="H118" s="58" t="s">
        <v>337</v>
      </c>
      <c r="I118" s="27" t="str">
        <f t="shared" si="20"/>
        <v/>
      </c>
      <c r="K118" s="6"/>
    </row>
    <row r="119" spans="1:11" ht="51.75" customHeight="1">
      <c r="A119" s="14">
        <v>120</v>
      </c>
      <c r="B119" s="145"/>
      <c r="C119" s="16" t="s">
        <v>338</v>
      </c>
      <c r="D119" s="9" t="s">
        <v>339</v>
      </c>
      <c r="E119" s="8" t="s">
        <v>49</v>
      </c>
      <c r="F119" s="24"/>
      <c r="G119" s="15" t="str">
        <f t="shared" si="21"/>
        <v>該当者のみ必要項目です</v>
      </c>
      <c r="H119" s="58" t="s">
        <v>340</v>
      </c>
      <c r="I119" s="27" t="str">
        <f t="shared" si="20"/>
        <v/>
      </c>
      <c r="K119" s="6"/>
    </row>
    <row r="120" spans="1:11" ht="51.75" customHeight="1">
      <c r="A120" s="14">
        <v>121</v>
      </c>
      <c r="B120" s="145"/>
      <c r="C120" s="18" t="s">
        <v>341</v>
      </c>
      <c r="D120" s="9" t="s">
        <v>342</v>
      </c>
      <c r="E120" s="8" t="s">
        <v>49</v>
      </c>
      <c r="F120" s="24"/>
      <c r="G120" s="15" t="str">
        <f t="shared" ref="G120:G126" si="22">IF(AND($F$109="YES",F120=""),"申請に必要項目です",IF($F$109="","該当者のみ必要項目です","入力完了"))</f>
        <v>該当者のみ必要項目です</v>
      </c>
      <c r="H120" s="58" t="s">
        <v>343</v>
      </c>
      <c r="I120" s="27" t="str">
        <f t="shared" si="20"/>
        <v/>
      </c>
      <c r="K120" s="6"/>
    </row>
    <row r="121" spans="1:11" s="17" customFormat="1" ht="51.75" customHeight="1">
      <c r="A121" s="14">
        <v>122</v>
      </c>
      <c r="B121" s="145"/>
      <c r="C121" s="16" t="s">
        <v>344</v>
      </c>
      <c r="D121" s="9" t="s">
        <v>230</v>
      </c>
      <c r="E121" s="8" t="s">
        <v>28</v>
      </c>
      <c r="F121" s="23" t="s">
        <v>231</v>
      </c>
      <c r="G121" s="30" t="str">
        <f t="shared" ref="G121:G164" si="23">IF(F121="","申請に必要項目です","入力完了")</f>
        <v>入力完了</v>
      </c>
      <c r="H121" s="58" t="s">
        <v>345</v>
      </c>
      <c r="I121" s="27" t="s">
        <v>233</v>
      </c>
      <c r="J121" s="6"/>
    </row>
    <row r="122" spans="1:11" ht="51.75" customHeight="1">
      <c r="A122" s="14">
        <v>123</v>
      </c>
      <c r="B122" s="145"/>
      <c r="C122" s="18" t="s">
        <v>346</v>
      </c>
      <c r="D122" s="9">
        <v>122001</v>
      </c>
      <c r="E122" s="8" t="s">
        <v>80</v>
      </c>
      <c r="F122" s="28"/>
      <c r="G122" s="15" t="str">
        <f t="shared" si="22"/>
        <v>該当者のみ必要項目です</v>
      </c>
      <c r="H122" s="58" t="s">
        <v>347</v>
      </c>
      <c r="I122" s="27" t="str">
        <f>TRIM(ASC(UPPER(SUBSTITUTE(SUBSTITUTE(SUBSTITUTE(SUBSTITUTE(SUBSTITUTE(SUBSTITUTE(SUBSTITUTE(SUBSTITUTE(SUBSTITUTE(SUBSTITUTE(SUBSTITUTE(SUBSTITUTE(SUBSTITUTE(F122,"IP ","IP"),"IP　","IP"),"ip ","IP"),"ip　","IP"),"Ip ","IP"),"Ip　","IP"),"&amp;"," and "),","," "),"."," "),"＆"," and "),"　"," "),"、","　"),"-",""))))</f>
        <v/>
      </c>
      <c r="K122" s="6"/>
    </row>
    <row r="123" spans="1:11" ht="51.75" customHeight="1">
      <c r="A123" s="14">
        <v>124</v>
      </c>
      <c r="B123" s="145"/>
      <c r="C123" s="16" t="s">
        <v>348</v>
      </c>
      <c r="D123" s="9" t="s">
        <v>237</v>
      </c>
      <c r="E123" s="8" t="s">
        <v>24</v>
      </c>
      <c r="F123" s="24"/>
      <c r="G123" s="15" t="str">
        <f t="shared" si="22"/>
        <v>該当者のみ必要項目です</v>
      </c>
      <c r="H123" s="58" t="s">
        <v>348</v>
      </c>
      <c r="I123" s="27" t="e">
        <f>TRIM(VLOOKUP(F123,マスタ!R:S,2,0))</f>
        <v>#N/A</v>
      </c>
      <c r="K123" s="6"/>
    </row>
    <row r="124" spans="1:11" ht="51.75" customHeight="1">
      <c r="A124" s="14">
        <v>125</v>
      </c>
      <c r="B124" s="145"/>
      <c r="C124" s="16" t="s">
        <v>349</v>
      </c>
      <c r="D124" s="9" t="s">
        <v>240</v>
      </c>
      <c r="E124" s="8" t="s">
        <v>24</v>
      </c>
      <c r="F124" s="24"/>
      <c r="G124" s="15" t="str">
        <f t="shared" si="22"/>
        <v>該当者のみ必要項目です</v>
      </c>
      <c r="H124" s="58" t="s">
        <v>350</v>
      </c>
      <c r="I124" s="27" t="str">
        <f>TRIM(ASC(UPPER(SUBSTITUTE(SUBSTITUTE(SUBSTITUTE(SUBSTITUTE(SUBSTITUTE(SUBSTITUTE(SUBSTITUTE(SUBSTITUTE(SUBSTITUTE(SUBSTITUTE(SUBSTITUTE(SUBSTITUTE(SUBSTITUTE(SUBSTITUTE(SUBSTITUTE(SUBSTITUTE(SUBSTITUTE(SUBSTITUTE(SUBSTITUTE(SUBSTITUTE(SUBSTITUTE(SUBSTITUTE(F124,"IP ","IP"),"IP　","IP"),"ip ","IP"),"ip　","IP"),"Ip ","IP"),"Ip　","IP"),"&amp;"," and "),","," "),"."," "),"＆"," and "),"　"," "),"、","　"),"Ⅰ","1"),"Ⅱ","2"),"Ⅲ","3"),"Ⅳ","4"),"Ⅴ","5"),"Ⅵ","6"),"Ⅶ","7"),"Ⅶ","8"),"Ⅸ","9"),"'"," "))))</f>
        <v/>
      </c>
      <c r="K124" s="6"/>
    </row>
    <row r="125" spans="1:11" ht="102.75" customHeight="1">
      <c r="A125" s="14">
        <v>126</v>
      </c>
      <c r="B125" s="145"/>
      <c r="C125" s="16" t="s">
        <v>351</v>
      </c>
      <c r="D125" s="9" t="s">
        <v>352</v>
      </c>
      <c r="E125" s="8" t="s">
        <v>223</v>
      </c>
      <c r="F125" s="19"/>
      <c r="G125" s="15" t="str">
        <f t="shared" si="22"/>
        <v>該当者のみ必要項目です</v>
      </c>
      <c r="H125" s="58" t="s">
        <v>353</v>
      </c>
      <c r="I125" s="27" t="str">
        <f>TRIM(ASC(UPPER(SUBSTITUTE(SUBSTITUTE(SUBSTITUTE(SUBSTITUTE(SUBSTITUTE(SUBSTITUTE(SUBSTITUTE(SUBSTITUTE(SUBSTITUTE(SUBSTITUTE(SUBSTITUTE(SUBSTITUTE(SUBSTITUTE(SUBSTITUTE(SUBSTITUTE(SUBSTITUTE(SUBSTITUTE(SUBSTITUTE(SUBSTITUTE(SUBSTITUTE(SUBSTITUTE(SUBSTITUTE(F125,"IP ","IP"),"IP　","IP"),"ip ","IP"),"ip　","IP"),"Ip ","IP"),"Ip　","IP"),"&amp;"," and "),","," "),"."," "),"＆"," and "),"　"," "),"、","　"),"Ⅰ","1"),"Ⅱ","2"),"Ⅲ","3"),"Ⅳ","4"),"Ⅴ","5"),"Ⅵ","6"),"Ⅶ","7"),"Ⅶ","8"),"Ⅸ","9"),"'"," "))))</f>
        <v/>
      </c>
      <c r="K125" s="6"/>
    </row>
    <row r="126" spans="1:11" ht="51.75" customHeight="1">
      <c r="A126" s="14">
        <v>127</v>
      </c>
      <c r="B126" s="145"/>
      <c r="C126" s="18" t="s">
        <v>354</v>
      </c>
      <c r="D126" s="9" t="s">
        <v>355</v>
      </c>
      <c r="E126" s="8" t="s">
        <v>223</v>
      </c>
      <c r="F126" s="28"/>
      <c r="G126" s="15" t="str">
        <f t="shared" si="22"/>
        <v>該当者のみ必要項目です</v>
      </c>
      <c r="H126" s="58" t="s">
        <v>356</v>
      </c>
      <c r="I126" s="27" t="str">
        <f>TRIM(ASC(UPPER(SUBSTITUTE(SUBSTITUTE(SUBSTITUTE(SUBSTITUTE(SUBSTITUTE(SUBSTITUTE(SUBSTITUTE(SUBSTITUTE(SUBSTITUTE(SUBSTITUTE(SUBSTITUTE(SUBSTITUTE(SUBSTITUTE(SUBSTITUTE(SUBSTITUTE(SUBSTITUTE(SUBSTITUTE(SUBSTITUTE(SUBSTITUTE(SUBSTITUTE(SUBSTITUTE(SUBSTITUTE(F126,"IP ","IP"),"IP　","IP"),"ip ","IP"),"ip　","IP"),"Ip ","IP"),"Ip　","IP"),"&amp;"," and "),","," "),"."," "),"＆"," and "),"　"," "),"、","　"),"Ⅰ","1"),"Ⅱ","2"),"Ⅲ","3"),"Ⅳ","4"),"Ⅴ","5"),"Ⅵ","6"),"Ⅶ","7"),"Ⅶ","8"),"Ⅸ","9"),"'"," "))))</f>
        <v/>
      </c>
      <c r="K126" s="6"/>
    </row>
    <row r="127" spans="1:11" ht="57" customHeight="1">
      <c r="A127" s="14">
        <v>128</v>
      </c>
      <c r="B127" s="145"/>
      <c r="C127" s="16" t="s">
        <v>357</v>
      </c>
      <c r="D127" s="9" t="s">
        <v>306</v>
      </c>
      <c r="E127" s="8" t="s">
        <v>24</v>
      </c>
      <c r="F127" s="19"/>
      <c r="G127" s="15" t="str">
        <f>IF(F127="","申請に必要項目です","入力完了")</f>
        <v>申請に必要項目です</v>
      </c>
      <c r="H127" s="58" t="s">
        <v>358</v>
      </c>
      <c r="I127" s="27" t="str">
        <f>TRIM(ASC(UPPER(F127)))</f>
        <v/>
      </c>
      <c r="K127" s="6"/>
    </row>
    <row r="128" spans="1:11" ht="51.75" customHeight="1">
      <c r="A128" s="14">
        <v>129</v>
      </c>
      <c r="B128" s="146"/>
      <c r="C128" s="18" t="s">
        <v>359</v>
      </c>
      <c r="D128" s="9" t="s">
        <v>360</v>
      </c>
      <c r="E128" s="8" t="s">
        <v>49</v>
      </c>
      <c r="F128" s="19"/>
      <c r="G128" s="15" t="str">
        <f>IF(AND(F127="YES",F128=""),"申請に必要項目です",IF(F127="","該当者のみ必要項目です","入力完了"))</f>
        <v>該当者のみ必要項目です</v>
      </c>
      <c r="H128" s="58" t="s">
        <v>361</v>
      </c>
      <c r="I128" s="27" t="str">
        <f>TRIM(ASC(UPPER(SUBSTITUTE(SUBSTITUTE(SUBSTITUTE(SUBSTITUTE(SUBSTITUTE(SUBSTITUTE(F128,"IP ","IP"),"IP　","IP"),"ip ","IP"),"ip　","IP"),"Ip ","IP"),"Ip　","IP"))))</f>
        <v/>
      </c>
      <c r="K128" s="6"/>
    </row>
    <row r="129" spans="1:11" ht="65.25" customHeight="1">
      <c r="A129" s="14">
        <v>130</v>
      </c>
      <c r="B129" s="139" t="s">
        <v>362</v>
      </c>
      <c r="C129" s="16" t="s">
        <v>363</v>
      </c>
      <c r="D129" s="9" t="s">
        <v>364</v>
      </c>
      <c r="E129" s="8" t="s">
        <v>49</v>
      </c>
      <c r="F129" s="19"/>
      <c r="G129" s="15" t="str">
        <f>IF(F129="","申請に必要項目です","入力完了")</f>
        <v>申請に必要項目です</v>
      </c>
      <c r="H129" s="58" t="s">
        <v>365</v>
      </c>
      <c r="I129" s="27" t="str">
        <f>TRIM(ASC(UPPER(F129)))</f>
        <v/>
      </c>
      <c r="K129" s="6"/>
    </row>
    <row r="130" spans="1:11" ht="51.75" customHeight="1">
      <c r="A130" s="14">
        <v>131</v>
      </c>
      <c r="B130" s="140"/>
      <c r="C130" s="18" t="s">
        <v>366</v>
      </c>
      <c r="D130" s="9" t="s">
        <v>367</v>
      </c>
      <c r="E130" s="8" t="s">
        <v>24</v>
      </c>
      <c r="F130" s="19"/>
      <c r="G130" s="15" t="str">
        <f t="shared" si="23"/>
        <v>申請に必要項目です</v>
      </c>
      <c r="H130" s="58" t="s">
        <v>368</v>
      </c>
      <c r="I130" s="27" t="str">
        <f>TRIM(ASC(UPPER(F130)))</f>
        <v/>
      </c>
      <c r="K130" s="6"/>
    </row>
    <row r="131" spans="1:11" ht="51.75" customHeight="1">
      <c r="A131" s="14">
        <v>132</v>
      </c>
      <c r="B131" s="140"/>
      <c r="C131" s="16" t="s">
        <v>369</v>
      </c>
      <c r="D131" s="9" t="s">
        <v>370</v>
      </c>
      <c r="E131" s="8" t="s">
        <v>24</v>
      </c>
      <c r="F131" s="19"/>
      <c r="G131" s="15" t="str">
        <f t="shared" si="23"/>
        <v>申請に必要項目です</v>
      </c>
      <c r="H131" s="58" t="s">
        <v>371</v>
      </c>
      <c r="I131" s="27" t="str">
        <f>TRIM(ASC(UPPER(F131)))</f>
        <v/>
      </c>
      <c r="K131" s="6"/>
    </row>
    <row r="132" spans="1:11" ht="51.75" customHeight="1">
      <c r="A132" s="14">
        <v>133</v>
      </c>
      <c r="B132" s="140"/>
      <c r="C132" s="18" t="s">
        <v>372</v>
      </c>
      <c r="D132" s="21" t="s">
        <v>373</v>
      </c>
      <c r="E132" s="8" t="s">
        <v>59</v>
      </c>
      <c r="F132" s="28"/>
      <c r="G132" s="15" t="str">
        <f t="shared" si="23"/>
        <v>申請に必要項目です</v>
      </c>
      <c r="H132" s="58" t="s">
        <v>374</v>
      </c>
      <c r="I132" s="27" t="str">
        <f>TRIM(ASC(UPPER(F132)))</f>
        <v/>
      </c>
      <c r="K132" s="6"/>
    </row>
    <row r="133" spans="1:11" ht="51.75" customHeight="1">
      <c r="A133" s="14">
        <v>134</v>
      </c>
      <c r="B133" s="140"/>
      <c r="C133" s="16" t="s">
        <v>375</v>
      </c>
      <c r="D133" s="21" t="s">
        <v>327</v>
      </c>
      <c r="E133" s="8" t="s">
        <v>49</v>
      </c>
      <c r="F133" s="19"/>
      <c r="G133" s="15" t="str">
        <f t="shared" si="23"/>
        <v>申請に必要項目です</v>
      </c>
      <c r="H133" s="58" t="s">
        <v>376</v>
      </c>
      <c r="I133" s="27" t="str">
        <f>TRIM(ASC(UPPER(SUBSTITUTE(SUBSTITUTE(SUBSTITUTE(SUBSTITUTE(SUBSTITUTE(SUBSTITUTE(SUBSTITUTE(SUBSTITUTE(SUBSTITUTE(F133,"IP ","IP"),"IP　","IP"),"ip ","IP"),"ip　","IP"),"Ip ","IP"),"Ip　","IP"),"."," "),","," "),"-"," "))))</f>
        <v/>
      </c>
      <c r="K133" s="6"/>
    </row>
    <row r="134" spans="1:11" ht="51.75" customHeight="1">
      <c r="A134" s="14">
        <v>135</v>
      </c>
      <c r="B134" s="140"/>
      <c r="C134" s="18" t="s">
        <v>377</v>
      </c>
      <c r="D134" s="21" t="s">
        <v>330</v>
      </c>
      <c r="E134" s="8" t="s">
        <v>49</v>
      </c>
      <c r="F134" s="19"/>
      <c r="G134" s="15" t="str">
        <f>IF(F134="","該当者のみ必須項目です","入力完了")</f>
        <v>該当者のみ必須項目です</v>
      </c>
      <c r="H134" s="58" t="s">
        <v>378</v>
      </c>
      <c r="I134" s="27" t="str">
        <f>TRIM(ASC(UPPER(SUBSTITUTE(SUBSTITUTE(SUBSTITUTE(SUBSTITUTE(SUBSTITUTE(SUBSTITUTE(SUBSTITUTE(SUBSTITUTE(SUBSTITUTE(F134,"IP ","IP"),"IP　","IP"),"ip ","IP"),"ip　","IP"),"Ip ","IP"),"Ip　","IP"),"."," "),","," "),"-"," "))))</f>
        <v/>
      </c>
      <c r="K134" s="6"/>
    </row>
    <row r="135" spans="1:11" ht="57.75" customHeight="1">
      <c r="A135" s="14">
        <v>136</v>
      </c>
      <c r="B135" s="139" t="s">
        <v>379</v>
      </c>
      <c r="C135" s="16" t="s">
        <v>380</v>
      </c>
      <c r="D135" s="9" t="s">
        <v>134</v>
      </c>
      <c r="E135" s="8" t="s">
        <v>24</v>
      </c>
      <c r="F135" s="19"/>
      <c r="G135" s="15" t="str">
        <f>IF(F135="","申請に必要項目です","入力完了")</f>
        <v>申請に必要項目です</v>
      </c>
      <c r="H135" s="58" t="s">
        <v>381</v>
      </c>
      <c r="I135" s="27" t="str">
        <f>TRIM(ASC(UPPER(F135)))</f>
        <v/>
      </c>
      <c r="K135" s="6"/>
    </row>
    <row r="136" spans="1:11" s="17" customFormat="1" ht="81.75" customHeight="1">
      <c r="A136" s="14">
        <v>137</v>
      </c>
      <c r="B136" s="140"/>
      <c r="C136" s="18" t="s">
        <v>382</v>
      </c>
      <c r="D136" s="9" t="s">
        <v>383</v>
      </c>
      <c r="E136" s="8" t="s">
        <v>383</v>
      </c>
      <c r="F136" s="123" t="s">
        <v>384</v>
      </c>
      <c r="G136" s="30" t="str">
        <f t="shared" si="23"/>
        <v>入力完了</v>
      </c>
      <c r="H136" s="58" t="s">
        <v>385</v>
      </c>
      <c r="I136" s="27" t="str">
        <f t="shared" ref="I136" si="24">TRIM(F136)</f>
        <v>”過去10年間で訪問した国名はありますか” へ</v>
      </c>
      <c r="J136" s="6"/>
    </row>
    <row r="137" spans="1:11" ht="152.25" customHeight="1">
      <c r="A137" s="14">
        <v>138</v>
      </c>
      <c r="B137" s="140"/>
      <c r="C137" s="78" t="s">
        <v>386</v>
      </c>
      <c r="D137" s="9" t="s">
        <v>387</v>
      </c>
      <c r="E137" s="8" t="s">
        <v>24</v>
      </c>
      <c r="F137" s="19"/>
      <c r="G137" s="15" t="str">
        <f>IF(F137="","申請に必要項目です","入力完了")</f>
        <v>申請に必要項目です</v>
      </c>
      <c r="H137" s="58" t="s">
        <v>388</v>
      </c>
      <c r="I137" s="27" t="str">
        <f>TRIM(ASC(UPPER(F137)))</f>
        <v/>
      </c>
      <c r="K137" s="6"/>
    </row>
    <row r="138" spans="1:11" ht="59.25" customHeight="1">
      <c r="A138" s="14">
        <v>139</v>
      </c>
      <c r="B138" s="140"/>
      <c r="C138" s="18" t="s">
        <v>389</v>
      </c>
      <c r="D138" s="9" t="s">
        <v>390</v>
      </c>
      <c r="E138" s="8" t="s">
        <v>223</v>
      </c>
      <c r="F138" s="19"/>
      <c r="G138" s="15" t="str">
        <f>IF(AND(F137="YES",F138=""),"申請に必要項目です",IF(F137="","該当者のみ必要項目です","入力完了"))</f>
        <v>該当者のみ必要項目です</v>
      </c>
      <c r="H138" s="58" t="s">
        <v>391</v>
      </c>
      <c r="I138" s="27" t="str">
        <f t="shared" ref="I138:I147" si="25">TRIM(SUBSTITUTE(SUBSTITUTE(SUBSTITUTE(SUBSTITUTE(SUBSTITUTE(SUBSTITUTE(F138,"IP ","IP"),"IP　","IP"),"ip ","IP"),"ip　","IP"),"Ip ","IP"),"Ip　","IP"))</f>
        <v/>
      </c>
      <c r="K138" s="6"/>
    </row>
    <row r="139" spans="1:11" ht="59.25" customHeight="1">
      <c r="A139" s="14">
        <v>140</v>
      </c>
      <c r="B139" s="140"/>
      <c r="C139" s="16" t="s">
        <v>392</v>
      </c>
      <c r="D139" s="9" t="s">
        <v>393</v>
      </c>
      <c r="E139" s="8" t="s">
        <v>223</v>
      </c>
      <c r="F139" s="19"/>
      <c r="G139" s="15" t="str">
        <f t="shared" ref="G139:G144" si="26">IF(F139="","該当者のみ必要項目です","入力完了")</f>
        <v>該当者のみ必要項目です</v>
      </c>
      <c r="H139" s="58" t="s">
        <v>394</v>
      </c>
      <c r="I139" s="27" t="str">
        <f t="shared" si="25"/>
        <v/>
      </c>
      <c r="K139" s="6"/>
    </row>
    <row r="140" spans="1:11" ht="59.25" customHeight="1">
      <c r="A140" s="14">
        <v>141</v>
      </c>
      <c r="B140" s="140"/>
      <c r="C140" s="18" t="s">
        <v>395</v>
      </c>
      <c r="D140" s="9" t="s">
        <v>396</v>
      </c>
      <c r="E140" s="8" t="s">
        <v>223</v>
      </c>
      <c r="F140" s="19"/>
      <c r="G140" s="15" t="str">
        <f t="shared" si="26"/>
        <v>該当者のみ必要項目です</v>
      </c>
      <c r="H140" s="58" t="s">
        <v>397</v>
      </c>
      <c r="I140" s="27" t="str">
        <f t="shared" si="25"/>
        <v/>
      </c>
      <c r="K140" s="6"/>
    </row>
    <row r="141" spans="1:11" ht="59.25" customHeight="1">
      <c r="A141" s="14">
        <v>142</v>
      </c>
      <c r="B141" s="140"/>
      <c r="C141" s="16" t="s">
        <v>398</v>
      </c>
      <c r="D141" s="9" t="s">
        <v>399</v>
      </c>
      <c r="E141" s="8" t="s">
        <v>223</v>
      </c>
      <c r="F141" s="19"/>
      <c r="G141" s="15" t="str">
        <f t="shared" si="26"/>
        <v>該当者のみ必要項目です</v>
      </c>
      <c r="H141" s="58" t="s">
        <v>400</v>
      </c>
      <c r="I141" s="27" t="str">
        <f t="shared" si="25"/>
        <v/>
      </c>
      <c r="K141" s="6"/>
    </row>
    <row r="142" spans="1:11" ht="59.25" customHeight="1">
      <c r="A142" s="14">
        <v>143</v>
      </c>
      <c r="B142" s="140"/>
      <c r="C142" s="18" t="s">
        <v>401</v>
      </c>
      <c r="D142" s="9" t="s">
        <v>402</v>
      </c>
      <c r="E142" s="8" t="s">
        <v>223</v>
      </c>
      <c r="F142" s="19"/>
      <c r="G142" s="15" t="str">
        <f t="shared" si="26"/>
        <v>該当者のみ必要項目です</v>
      </c>
      <c r="H142" s="58" t="s">
        <v>403</v>
      </c>
      <c r="I142" s="27" t="str">
        <f t="shared" si="25"/>
        <v/>
      </c>
      <c r="K142" s="6"/>
    </row>
    <row r="143" spans="1:11" ht="59.25" customHeight="1">
      <c r="A143" s="14">
        <v>144</v>
      </c>
      <c r="B143" s="140"/>
      <c r="C143" s="16" t="s">
        <v>404</v>
      </c>
      <c r="D143" s="9" t="s">
        <v>405</v>
      </c>
      <c r="E143" s="8" t="s">
        <v>223</v>
      </c>
      <c r="F143" s="19"/>
      <c r="G143" s="15" t="str">
        <f t="shared" si="26"/>
        <v>該当者のみ必要項目です</v>
      </c>
      <c r="H143" s="58" t="s">
        <v>406</v>
      </c>
      <c r="I143" s="27" t="str">
        <f t="shared" si="25"/>
        <v/>
      </c>
      <c r="K143" s="6"/>
    </row>
    <row r="144" spans="1:11" ht="59.25" customHeight="1">
      <c r="A144" s="14">
        <v>145</v>
      </c>
      <c r="B144" s="140"/>
      <c r="C144" s="18" t="s">
        <v>407</v>
      </c>
      <c r="D144" s="9" t="s">
        <v>408</v>
      </c>
      <c r="E144" s="8" t="s">
        <v>223</v>
      </c>
      <c r="F144" s="19"/>
      <c r="G144" s="15" t="str">
        <f t="shared" si="26"/>
        <v>該当者のみ必要項目です</v>
      </c>
      <c r="H144" s="58" t="s">
        <v>409</v>
      </c>
      <c r="I144" s="27" t="str">
        <f t="shared" si="25"/>
        <v/>
      </c>
      <c r="K144" s="6"/>
    </row>
    <row r="145" spans="1:11" ht="59.25" customHeight="1">
      <c r="A145" s="14">
        <v>146</v>
      </c>
      <c r="B145" s="140"/>
      <c r="C145" s="16" t="s">
        <v>410</v>
      </c>
      <c r="D145" s="9" t="s">
        <v>411</v>
      </c>
      <c r="E145" s="8" t="s">
        <v>223</v>
      </c>
      <c r="F145" s="19"/>
      <c r="G145" s="15" t="str">
        <f>IF(F145="","該当者のみ必要項目です","入力完了")</f>
        <v>該当者のみ必要項目です</v>
      </c>
      <c r="H145" s="58" t="s">
        <v>412</v>
      </c>
      <c r="I145" s="27" t="str">
        <f t="shared" si="25"/>
        <v/>
      </c>
      <c r="K145" s="6"/>
    </row>
    <row r="146" spans="1:11" ht="51.75" customHeight="1">
      <c r="A146" s="14">
        <v>147</v>
      </c>
      <c r="B146" s="141" t="s">
        <v>413</v>
      </c>
      <c r="C146" s="18" t="s">
        <v>414</v>
      </c>
      <c r="D146" s="9" t="s">
        <v>415</v>
      </c>
      <c r="E146" s="8" t="s">
        <v>24</v>
      </c>
      <c r="F146" s="19"/>
      <c r="G146" s="15" t="str">
        <f t="shared" si="23"/>
        <v>申請に必要項目です</v>
      </c>
      <c r="H146" s="58" t="s">
        <v>416</v>
      </c>
      <c r="I146" s="27" t="str">
        <f>TRIM(ASC(UPPER(F146)))</f>
        <v/>
      </c>
      <c r="K146" s="6"/>
    </row>
    <row r="147" spans="1:11" ht="58.5">
      <c r="A147" s="14">
        <v>148</v>
      </c>
      <c r="B147" s="142"/>
      <c r="C147" s="16" t="s">
        <v>417</v>
      </c>
      <c r="D147" s="9" t="s">
        <v>418</v>
      </c>
      <c r="E147" s="8" t="s">
        <v>49</v>
      </c>
      <c r="F147" s="19"/>
      <c r="G147" s="15" t="str">
        <f>IF(AND(F146="OTHERS",F147=""),"申請に必要項目です",IF(F146="","該当者のみ必要項目です","入力完了"))</f>
        <v>該当者のみ必要項目です</v>
      </c>
      <c r="H147" s="58" t="s">
        <v>419</v>
      </c>
      <c r="I147" s="27" t="str">
        <f t="shared" si="25"/>
        <v/>
      </c>
      <c r="K147" s="6"/>
    </row>
    <row r="148" spans="1:11" ht="51.75" customHeight="1">
      <c r="A148" s="14">
        <v>149</v>
      </c>
      <c r="B148" s="142"/>
      <c r="C148" s="18" t="s">
        <v>420</v>
      </c>
      <c r="D148" s="9" t="s">
        <v>260</v>
      </c>
      <c r="E148" s="8" t="s">
        <v>49</v>
      </c>
      <c r="F148" s="19"/>
      <c r="G148" s="15" t="str">
        <f t="shared" si="23"/>
        <v>申請に必要項目です</v>
      </c>
      <c r="H148" s="58" t="s">
        <v>421</v>
      </c>
      <c r="I148" s="27" t="str">
        <f>TRIM(ASC(UPPER(SUBSTITUTE(SUBSTITUTE(SUBSTITUTE(SUBSTITUTE(SUBSTITUTE(SUBSTITUTE(F148,"IP ","IP"),"IP　","IP"),"ip ","IP"),"ip　","IP"),"Ip ","IP"),"Ip　","IP"))))</f>
        <v/>
      </c>
      <c r="K148" s="6"/>
    </row>
    <row r="149" spans="1:11" ht="51.75" customHeight="1">
      <c r="A149" s="14">
        <v>150</v>
      </c>
      <c r="B149" s="142"/>
      <c r="C149" s="16" t="s">
        <v>422</v>
      </c>
      <c r="D149" s="9" t="s">
        <v>69</v>
      </c>
      <c r="E149" s="8" t="s">
        <v>49</v>
      </c>
      <c r="F149" s="19"/>
      <c r="G149" s="15" t="str">
        <f t="shared" si="23"/>
        <v>申請に必要項目です</v>
      </c>
      <c r="H149" s="58" t="s">
        <v>423</v>
      </c>
      <c r="I149" s="27" t="str">
        <f>TRIM(ASC(UPPER(SUBSTITUTE(SUBSTITUTE(SUBSTITUTE(SUBSTITUTE(SUBSTITUTE(SUBSTITUTE(F149,"IP ","IP"),"IP　","IP"),"ip ","IP"),"ip　","IP"),"Ip ","IP"),"Ip　","IP"))))</f>
        <v/>
      </c>
      <c r="K149" s="6"/>
    </row>
    <row r="150" spans="1:11" ht="51.75" customHeight="1">
      <c r="A150" s="14">
        <v>151</v>
      </c>
      <c r="B150" s="142"/>
      <c r="C150" s="18" t="s">
        <v>424</v>
      </c>
      <c r="D150" s="9">
        <v>1350061</v>
      </c>
      <c r="E150" s="8" t="s">
        <v>80</v>
      </c>
      <c r="F150" s="28"/>
      <c r="G150" s="15" t="str">
        <f t="shared" si="23"/>
        <v>申請に必要項目です</v>
      </c>
      <c r="H150" s="58" t="s">
        <v>425</v>
      </c>
      <c r="I150" s="27" t="str">
        <f>TRIM(ASC(UPPER(SUBSTITUTE(SUBSTITUTE(SUBSTITUTE(SUBSTITUTE(SUBSTITUTE(SUBSTITUTE(SUBSTITUTE(SUBSTITUTE(SUBSTITUTE(SUBSTITUTE(SUBSTITUTE(SUBSTITUTE(SUBSTITUTE(F150,"IP ","IP"),"IP　","IP"),"ip ","IP"),"ip　","IP"),"Ip ","IP"),"Ip　","IP"),"&amp;"," and "),","," "),"."," "),"＆"," and "),"　"," "),"、","　"),"-",""))))</f>
        <v/>
      </c>
      <c r="J150" s="6">
        <f>LEN(I150)</f>
        <v>0</v>
      </c>
      <c r="K150" s="6"/>
    </row>
    <row r="151" spans="1:11" s="17" customFormat="1" ht="51.75" customHeight="1">
      <c r="A151" s="14">
        <v>152</v>
      </c>
      <c r="B151" s="142"/>
      <c r="C151" s="16" t="s">
        <v>426</v>
      </c>
      <c r="D151" s="9" t="s">
        <v>27</v>
      </c>
      <c r="E151" s="8" t="s">
        <v>28</v>
      </c>
      <c r="F151" s="23" t="s">
        <v>29</v>
      </c>
      <c r="G151" s="30" t="str">
        <f>IF(F151="","申請に必要項目です","入力完了")</f>
        <v>入力完了</v>
      </c>
      <c r="H151" s="58" t="s">
        <v>427</v>
      </c>
      <c r="I151" s="27" t="s">
        <v>206</v>
      </c>
      <c r="J151" s="6">
        <f t="shared" ref="J151:J158" si="27">LEN(I151)</f>
        <v>2</v>
      </c>
    </row>
    <row r="152" spans="1:11" ht="51.75" customHeight="1">
      <c r="A152" s="14">
        <v>153</v>
      </c>
      <c r="B152" s="142"/>
      <c r="C152" s="18" t="s">
        <v>428</v>
      </c>
      <c r="D152" s="9" t="s">
        <v>48</v>
      </c>
      <c r="E152" s="8" t="s">
        <v>24</v>
      </c>
      <c r="F152" s="19"/>
      <c r="G152" s="15" t="str">
        <f t="shared" si="23"/>
        <v>申請に必要項目です</v>
      </c>
      <c r="H152" s="58" t="s">
        <v>429</v>
      </c>
      <c r="I152" s="27" t="str">
        <f>TRIM(ASC(UPPER(SUBSTITUTE(SUBSTITUTE(SUBSTITUTE(SUBSTITUTE(SUBSTITUTE(SUBSTITUTE(SUBSTITUTE(SUBSTITUTE(SUBSTITUTE(SUBSTITUTE(SUBSTITUTE(SUBSTITUTE(SUBSTITUTE(F152,"IP ","IP"),"IP　","IP"),"ip ","IP"),"ip　","IP"),"Ip ","IP"),"Ip　","IP"),"&amp;"," and "),","," "),"."," "),"＆"," and "),"　"," "),"、","　"),"-",""))))</f>
        <v/>
      </c>
      <c r="J152" s="6">
        <f t="shared" si="27"/>
        <v>0</v>
      </c>
      <c r="K152" s="6"/>
    </row>
    <row r="153" spans="1:11" ht="51.75" customHeight="1">
      <c r="A153" s="14">
        <v>154</v>
      </c>
      <c r="B153" s="142"/>
      <c r="C153" s="16" t="s">
        <v>430</v>
      </c>
      <c r="D153" s="9" t="s">
        <v>52</v>
      </c>
      <c r="E153" s="8" t="s">
        <v>85</v>
      </c>
      <c r="F153" s="19"/>
      <c r="G153" s="15" t="str">
        <f t="shared" si="23"/>
        <v>申請に必要項目です</v>
      </c>
      <c r="H153" s="58" t="s">
        <v>431</v>
      </c>
      <c r="I153" s="27" t="str">
        <f>TRIM(ASC(UPPER(SUBSTITUTE(SUBSTITUTE(SUBSTITUTE(SUBSTITUTE(SUBSTITUTE(SUBSTITUTE(SUBSTITUTE(SUBSTITUTE(SUBSTITUTE(SUBSTITUTE(SUBSTITUTE(SUBSTITUTE(SUBSTITUTE(F153,"IP ","IP"),"IP　","IP"),"ip ","IP"),"ip　","IP"),"Ip ","IP"),"Ip　","IP"),"&amp;"," and "),","," "),"."," "),"＆"," and "),"　"," "),"、","　"),"-",""))))</f>
        <v/>
      </c>
      <c r="J153" s="6">
        <f t="shared" si="27"/>
        <v>0</v>
      </c>
      <c r="K153" s="6"/>
    </row>
    <row r="154" spans="1:11" ht="51.75" customHeight="1">
      <c r="A154" s="14">
        <v>155</v>
      </c>
      <c r="B154" s="142"/>
      <c r="C154" s="18" t="s">
        <v>432</v>
      </c>
      <c r="D154" s="9" t="s">
        <v>88</v>
      </c>
      <c r="E154" s="8" t="s">
        <v>85</v>
      </c>
      <c r="F154" s="19"/>
      <c r="G154" s="15" t="str">
        <f t="shared" si="23"/>
        <v>申請に必要項目です</v>
      </c>
      <c r="H154" s="58" t="s">
        <v>433</v>
      </c>
      <c r="I154" s="27" t="str">
        <f>TRIM(ASC(UPPER(SUBSTITUTE(SUBSTITUTE(SUBSTITUTE(SUBSTITUTE(SUBSTITUTE(SUBSTITUTE(SUBSTITUTE(SUBSTITUTE(SUBSTITUTE(SUBSTITUTE(SUBSTITUTE(SUBSTITUTE(SUBSTITUTE(F154,"IP ","IP"),"IP　","IP"),"ip ","IP"),"ip　","IP"),"Ip ","IP"),"Ip　","IP"),"&amp;"," and "),","," "),"."," "),"＆"," and "),"　"," "),"、","　"),"-",""))))</f>
        <v/>
      </c>
      <c r="J154" s="6">
        <f t="shared" si="27"/>
        <v>0</v>
      </c>
      <c r="K154" s="6"/>
    </row>
    <row r="155" spans="1:11" ht="51.75" customHeight="1">
      <c r="A155" s="14">
        <v>156</v>
      </c>
      <c r="B155" s="142"/>
      <c r="C155" s="16" t="s">
        <v>434</v>
      </c>
      <c r="D155" s="9" t="s">
        <v>91</v>
      </c>
      <c r="E155" s="8" t="s">
        <v>92</v>
      </c>
      <c r="F155" s="28"/>
      <c r="G155" s="15" t="str">
        <f t="shared" si="23"/>
        <v>申請に必要項目です</v>
      </c>
      <c r="H155" s="58" t="s">
        <v>435</v>
      </c>
      <c r="I155" s="27" t="str">
        <f>TRIM(ASC(UPPER(SUBSTITUTE(SUBSTITUTE(SUBSTITUTE(SUBSTITUTE(SUBSTITUTE(SUBSTITUTE(SUBSTITUTE(SUBSTITUTE(SUBSTITUTE(SUBSTITUTE(SUBSTITUTE(SUBSTITUTE(SUBSTITUTE(SUBSTITUTE(SUBSTITUTE(SUBSTITUTE(SUBSTITUTE(SUBSTITUTE(SUBSTITUTE(SUBSTITUTE(SUBSTITUTE(F155,"IP ","IP"),"IP　","IP"),"ip ","IP"),"ip　","IP"),"Ip ","IP"),"Ip　","IP"),"&amp;"," and "),","," "),"."," "),"＆"," and "),"　"," "),"、","　"),"Ⅰ","1"),"Ⅱ","2"),"Ⅲ","3"),"Ⅳ","4"),"Ⅴ","5"),"Ⅵ","6"),"Ⅶ","7"),"Ⅶ","8"),"Ⅸ","9"))))</f>
        <v/>
      </c>
      <c r="J155" s="6">
        <f t="shared" si="27"/>
        <v>0</v>
      </c>
      <c r="K155" s="6"/>
    </row>
    <row r="156" spans="1:11" ht="51.75" customHeight="1">
      <c r="A156" s="14">
        <v>157</v>
      </c>
      <c r="B156" s="142"/>
      <c r="C156" s="18" t="s">
        <v>436</v>
      </c>
      <c r="D156" s="9">
        <v>101</v>
      </c>
      <c r="E156" s="8" t="s">
        <v>92</v>
      </c>
      <c r="F156" s="28"/>
      <c r="G156" s="15" t="str">
        <f>IF(F156="","該当者のみ必要項目です","入力完了")</f>
        <v>該当者のみ必要項目です</v>
      </c>
      <c r="H156" s="58" t="s">
        <v>437</v>
      </c>
      <c r="I156" s="27" t="str">
        <f>TRIM(IF(F156="","","-"&amp;F156))</f>
        <v/>
      </c>
      <c r="J156" s="6">
        <f t="shared" si="27"/>
        <v>0</v>
      </c>
      <c r="K156" s="6"/>
    </row>
    <row r="157" spans="1:11" ht="51.75" customHeight="1">
      <c r="A157" s="14">
        <v>158</v>
      </c>
      <c r="B157" s="142"/>
      <c r="C157" s="16" t="s">
        <v>438</v>
      </c>
      <c r="D157" s="9" t="s">
        <v>97</v>
      </c>
      <c r="E157" s="8" t="s">
        <v>24</v>
      </c>
      <c r="F157" s="19"/>
      <c r="G157" s="15" t="str">
        <f>IF(F157="","申請に必要項目です","入力完了")</f>
        <v>申請に必要項目です</v>
      </c>
      <c r="H157" s="58" t="s">
        <v>439</v>
      </c>
      <c r="I157" s="27" t="str">
        <f>TRIM(IFERROR(MID(F157,FIND("(",F157)+1,FIND(")",F157)-FIND("(",F157)-1),0))</f>
        <v>0</v>
      </c>
      <c r="J157" s="6">
        <f t="shared" si="27"/>
        <v>1</v>
      </c>
      <c r="K157" s="6"/>
    </row>
    <row r="158" spans="1:11" ht="51.75" customHeight="1">
      <c r="A158" s="14">
        <v>159</v>
      </c>
      <c r="B158" s="143"/>
      <c r="C158" s="18" t="s">
        <v>440</v>
      </c>
      <c r="D158" s="10" t="s">
        <v>100</v>
      </c>
      <c r="E158" s="8" t="s">
        <v>80</v>
      </c>
      <c r="F158" s="29"/>
      <c r="G158" s="15" t="str">
        <f t="shared" si="23"/>
        <v>申請に必要項目です</v>
      </c>
      <c r="H158" s="58" t="s">
        <v>441</v>
      </c>
      <c r="I158" s="27" t="str">
        <f>TRIM(ASC(UPPER(SUBSTITUTE(SUBSTITUTE(SUBSTITUTE(SUBSTITUTE(SUBSTITUTE(SUBSTITUTE(SUBSTITUTE(SUBSTITUTE(SUBSTITUTE(SUBSTITUTE(SUBSTITUTE(F158,"IP ","IP"),"IP　","IP"),"ip ","IP"),"ip　","IP"),"Ip ","IP"),"Ip　","IP"),"."," "),","," "),"-",""),"　",""),"　",""))))</f>
        <v/>
      </c>
      <c r="J158" s="6">
        <f t="shared" si="27"/>
        <v>0</v>
      </c>
      <c r="K158" s="6"/>
    </row>
    <row r="159" spans="1:11" ht="58.5">
      <c r="A159" s="14">
        <v>160</v>
      </c>
      <c r="B159" s="139" t="s">
        <v>442</v>
      </c>
      <c r="C159" s="16" t="s">
        <v>443</v>
      </c>
      <c r="D159" s="9" t="s">
        <v>444</v>
      </c>
      <c r="E159" s="8" t="s">
        <v>24</v>
      </c>
      <c r="F159" s="19"/>
      <c r="G159" s="15" t="str">
        <f t="shared" si="23"/>
        <v>申請に必要項目です</v>
      </c>
      <c r="H159" s="58" t="s">
        <v>445</v>
      </c>
      <c r="I159" s="27" t="str">
        <f t="shared" ref="I159:I164" si="28">TRIM(F159)</f>
        <v/>
      </c>
      <c r="K159" s="6"/>
    </row>
    <row r="160" spans="1:11" ht="78">
      <c r="A160" s="14">
        <v>161</v>
      </c>
      <c r="B160" s="139"/>
      <c r="C160" s="18" t="s">
        <v>446</v>
      </c>
      <c r="D160" s="9" t="s">
        <v>444</v>
      </c>
      <c r="E160" s="8" t="s">
        <v>24</v>
      </c>
      <c r="F160" s="19"/>
      <c r="G160" s="15" t="str">
        <f t="shared" si="23"/>
        <v>申請に必要項目です</v>
      </c>
      <c r="H160" s="58" t="s">
        <v>447</v>
      </c>
      <c r="I160" s="27" t="str">
        <f t="shared" si="28"/>
        <v/>
      </c>
      <c r="K160" s="6"/>
    </row>
    <row r="161" spans="1:11" ht="117" customHeight="1">
      <c r="A161" s="14">
        <v>162</v>
      </c>
      <c r="B161" s="139"/>
      <c r="C161" s="16" t="s">
        <v>448</v>
      </c>
      <c r="D161" s="9" t="s">
        <v>444</v>
      </c>
      <c r="E161" s="8" t="s">
        <v>24</v>
      </c>
      <c r="F161" s="19"/>
      <c r="G161" s="15" t="str">
        <f t="shared" si="23"/>
        <v>申請に必要項目です</v>
      </c>
      <c r="H161" s="58" t="s">
        <v>449</v>
      </c>
      <c r="I161" s="27" t="str">
        <f t="shared" si="28"/>
        <v/>
      </c>
      <c r="K161" s="6"/>
    </row>
    <row r="162" spans="1:11" ht="117" customHeight="1">
      <c r="A162" s="14">
        <v>163</v>
      </c>
      <c r="B162" s="139"/>
      <c r="C162" s="18" t="s">
        <v>450</v>
      </c>
      <c r="D162" s="9" t="s">
        <v>444</v>
      </c>
      <c r="E162" s="8" t="s">
        <v>24</v>
      </c>
      <c r="F162" s="19"/>
      <c r="G162" s="15" t="str">
        <f t="shared" si="23"/>
        <v>申請に必要項目です</v>
      </c>
      <c r="H162" s="58" t="s">
        <v>451</v>
      </c>
      <c r="I162" s="27" t="str">
        <f t="shared" si="28"/>
        <v/>
      </c>
      <c r="K162" s="6"/>
    </row>
    <row r="163" spans="1:11" ht="156">
      <c r="A163" s="14">
        <v>164</v>
      </c>
      <c r="B163" s="139"/>
      <c r="C163" s="16" t="s">
        <v>452</v>
      </c>
      <c r="D163" s="9" t="s">
        <v>444</v>
      </c>
      <c r="E163" s="8" t="s">
        <v>24</v>
      </c>
      <c r="F163" s="19"/>
      <c r="G163" s="15" t="str">
        <f t="shared" si="23"/>
        <v>申請に必要項目です</v>
      </c>
      <c r="H163" s="58" t="s">
        <v>453</v>
      </c>
      <c r="I163" s="27" t="str">
        <f t="shared" si="28"/>
        <v/>
      </c>
      <c r="K163" s="6"/>
    </row>
    <row r="164" spans="1:11" ht="78">
      <c r="A164" s="14">
        <v>165</v>
      </c>
      <c r="B164" s="139"/>
      <c r="C164" s="18" t="s">
        <v>454</v>
      </c>
      <c r="D164" s="9" t="s">
        <v>444</v>
      </c>
      <c r="E164" s="8" t="s">
        <v>24</v>
      </c>
      <c r="F164" s="19"/>
      <c r="G164" s="15" t="str">
        <f t="shared" si="23"/>
        <v>申請に必要項目です</v>
      </c>
      <c r="H164" s="58" t="s">
        <v>455</v>
      </c>
      <c r="I164" s="27" t="str">
        <f t="shared" si="28"/>
        <v/>
      </c>
      <c r="K164" s="6"/>
    </row>
    <row r="165" spans="1:11" s="17" customFormat="1" ht="51.75" customHeight="1">
      <c r="A165" s="6"/>
      <c r="B165" s="25"/>
      <c r="C165" s="5"/>
      <c r="D165" s="4"/>
      <c r="E165" s="3"/>
      <c r="F165" s="22" t="s">
        <v>456</v>
      </c>
      <c r="G165" s="31">
        <f>COUNTIF(G2:G164,"申請に必要項目です")</f>
        <v>89</v>
      </c>
      <c r="H165" s="59"/>
      <c r="I165" s="1"/>
    </row>
    <row r="166" spans="1:11" ht="51.75" customHeight="1">
      <c r="H166" s="59"/>
      <c r="I166" s="1"/>
    </row>
    <row r="167" spans="1:11" ht="51.75" customHeight="1">
      <c r="F167" s="26"/>
      <c r="H167" s="59"/>
      <c r="I167" s="1"/>
      <c r="K167" s="6"/>
    </row>
  </sheetData>
  <sheetProtection algorithmName="SHA-512" hashValue="0HMQuEoTTHYu5vNk2kp1bVlWnsoDQD8Huhsr8caEnQG4qz/WBNFUvApuwPe02H1lMR6k4Sb35EIV45APgCEqXw==" saltValue="dkXD+2Rt/kNlFEnJpWMxKQ==" spinCount="100000" sheet="1" autoFilter="0"/>
  <autoFilter ref="A1:I165" xr:uid="{CB13DCAF-1262-4178-9BBE-FE858B675EEE}"/>
  <dataConsolidate/>
  <mergeCells count="18">
    <mergeCell ref="B39:B40"/>
    <mergeCell ref="B41:B44"/>
    <mergeCell ref="B45:B46"/>
    <mergeCell ref="B47:B48"/>
    <mergeCell ref="B2:B38"/>
    <mergeCell ref="B49:B53"/>
    <mergeCell ref="B159:B164"/>
    <mergeCell ref="B54:B59"/>
    <mergeCell ref="B60:B64"/>
    <mergeCell ref="B65:B75"/>
    <mergeCell ref="B76:B85"/>
    <mergeCell ref="B86:B92"/>
    <mergeCell ref="B93:B106"/>
    <mergeCell ref="B107:B108"/>
    <mergeCell ref="B129:B134"/>
    <mergeCell ref="B135:B145"/>
    <mergeCell ref="B146:B158"/>
    <mergeCell ref="B109:B128"/>
  </mergeCells>
  <phoneticPr fontId="2"/>
  <conditionalFormatting sqref="C46">
    <cfRule type="expression" dxfId="167" priority="18">
      <formula>$F$45="BY Birth"</formula>
    </cfRule>
  </conditionalFormatting>
  <conditionalFormatting sqref="C48">
    <cfRule type="expression" dxfId="166" priority="74">
      <formula>$F$47="OTHERS"</formula>
    </cfRule>
  </conditionalFormatting>
  <conditionalFormatting sqref="C147">
    <cfRule type="expression" priority="59">
      <formula>$F$146=""</formula>
    </cfRule>
  </conditionalFormatting>
  <conditionalFormatting sqref="C40:F40">
    <cfRule type="expression" dxfId="165" priority="84">
      <formula>$F$39="NO"</formula>
    </cfRule>
  </conditionalFormatting>
  <conditionalFormatting sqref="C42:F44">
    <cfRule type="expression" dxfId="164" priority="2">
      <formula>$F$41="NO"</formula>
    </cfRule>
  </conditionalFormatting>
  <conditionalFormatting sqref="C48:F48">
    <cfRule type="expression" dxfId="163" priority="76">
      <formula>AND($F$47&lt;&gt;"",$F$47&lt;&gt;"OTHERS")</formula>
    </cfRule>
  </conditionalFormatting>
  <conditionalFormatting sqref="C55:F59">
    <cfRule type="expression" dxfId="162" priority="71">
      <formula>$F$54="NO"</formula>
    </cfRule>
  </conditionalFormatting>
  <conditionalFormatting sqref="C86:F92">
    <cfRule type="expression" dxfId="161" priority="24">
      <formula>OR($F$7="DIVORCEE",$F$7="SINGLE")</formula>
    </cfRule>
  </conditionalFormatting>
  <conditionalFormatting sqref="C108:F108">
    <cfRule type="expression" dxfId="160" priority="53">
      <formula>$F$107="NO"</formula>
    </cfRule>
  </conditionalFormatting>
  <conditionalFormatting sqref="C110:F126">
    <cfRule type="expression" dxfId="159" priority="66">
      <formula>$F$109="NO"</formula>
    </cfRule>
  </conditionalFormatting>
  <conditionalFormatting sqref="C128:F128">
    <cfRule type="expression" dxfId="158" priority="69">
      <formula>$F$127="NO"</formula>
    </cfRule>
  </conditionalFormatting>
  <conditionalFormatting sqref="C136:F136">
    <cfRule type="expression" dxfId="157" priority="65">
      <formula>$F$135="NO"</formula>
    </cfRule>
  </conditionalFormatting>
  <conditionalFormatting sqref="C138:F145">
    <cfRule type="expression" dxfId="156" priority="62">
      <formula>$F$137="NO"</formula>
    </cfRule>
  </conditionalFormatting>
  <conditionalFormatting sqref="C147:F147">
    <cfRule type="expression" dxfId="155" priority="55">
      <formula>$F$146="Mother"</formula>
    </cfRule>
    <cfRule type="expression" dxfId="154" priority="56">
      <formula>$F$146="Spouse"</formula>
    </cfRule>
    <cfRule type="expression" dxfId="153" priority="60">
      <formula>$F$146="Father"</formula>
    </cfRule>
  </conditionalFormatting>
  <conditionalFormatting sqref="D48:E48">
    <cfRule type="expression" dxfId="152" priority="73">
      <formula>$F$47="OTHERS"</formula>
    </cfRule>
  </conditionalFormatting>
  <conditionalFormatting sqref="D147:E147">
    <cfRule type="expression" dxfId="151" priority="58">
      <formula>$F$146=""</formula>
    </cfRule>
  </conditionalFormatting>
  <conditionalFormatting sqref="D46:F46">
    <cfRule type="expression" dxfId="150" priority="79">
      <formula>$F$45="BY Birth"</formula>
    </cfRule>
  </conditionalFormatting>
  <conditionalFormatting sqref="F2:F41 F44:F85 F89:F164">
    <cfRule type="expression" dxfId="149" priority="157">
      <formula>F2=""</formula>
    </cfRule>
  </conditionalFormatting>
  <conditionalFormatting sqref="F10">
    <cfRule type="expression" dxfId="148" priority="11">
      <formula>COUNTIF($F$10,"*(注)*")</formula>
    </cfRule>
  </conditionalFormatting>
  <conditionalFormatting sqref="F13:F14">
    <cfRule type="expression" dxfId="147" priority="155">
      <formula>$F$13=""</formula>
    </cfRule>
    <cfRule type="expression" dxfId="146" priority="161">
      <formula>AND($F$6="JAPAN",$F$14="")</formula>
    </cfRule>
  </conditionalFormatting>
  <conditionalFormatting sqref="F14">
    <cfRule type="expression" dxfId="145" priority="156">
      <formula>F14=""</formula>
    </cfRule>
  </conditionalFormatting>
  <conditionalFormatting sqref="F17">
    <cfRule type="expression" dxfId="144" priority="154">
      <formula>$F$17=""</formula>
    </cfRule>
  </conditionalFormatting>
  <conditionalFormatting sqref="F24">
    <cfRule type="expression" dxfId="143" priority="153">
      <formula>$F$24=""</formula>
    </cfRule>
  </conditionalFormatting>
  <conditionalFormatting sqref="F25">
    <cfRule type="expression" dxfId="142" priority="152">
      <formula>$F$25=""</formula>
    </cfRule>
  </conditionalFormatting>
  <conditionalFormatting sqref="F26">
    <cfRule type="expression" dxfId="141" priority="151">
      <formula>$F$26=""</formula>
    </cfRule>
  </conditionalFormatting>
  <conditionalFormatting sqref="F35">
    <cfRule type="expression" dxfId="140" priority="150">
      <formula>$F$35=""</formula>
    </cfRule>
  </conditionalFormatting>
  <conditionalFormatting sqref="F38">
    <cfRule type="expression" dxfId="139" priority="6">
      <formula>AND($F$37="",$F$38="")</formula>
    </cfRule>
    <cfRule type="expression" dxfId="138" priority="7">
      <formula>$F$37&lt;&gt;"OTHERS"</formula>
    </cfRule>
    <cfRule type="expression" dxfId="137" priority="8">
      <formula>AND($F$37="OTHERS",$F$38="")</formula>
    </cfRule>
  </conditionalFormatting>
  <conditionalFormatting sqref="F39">
    <cfRule type="expression" dxfId="136" priority="149">
      <formula>$F$39=""</formula>
    </cfRule>
  </conditionalFormatting>
  <conditionalFormatting sqref="F40">
    <cfRule type="expression" dxfId="135" priority="83">
      <formula>AND($F$39="YES",$F$40="")</formula>
    </cfRule>
    <cfRule type="expression" dxfId="134" priority="148">
      <formula>$F$40=""</formula>
    </cfRule>
  </conditionalFormatting>
  <conditionalFormatting sqref="F41">
    <cfRule type="expression" dxfId="133" priority="88">
      <formula>$F$41=""</formula>
    </cfRule>
  </conditionalFormatting>
  <conditionalFormatting sqref="F42:F43">
    <cfRule type="expression" dxfId="132" priority="1">
      <formula>AND($F$41="YES",$F$43="")</formula>
    </cfRule>
    <cfRule type="colorScale" priority="3">
      <colorScale>
        <cfvo type="min"/>
        <cfvo type="max"/>
        <color rgb="FFFF7128"/>
        <color rgb="FFFFEF9C"/>
      </colorScale>
    </cfRule>
    <cfRule type="expression" dxfId="131" priority="4">
      <formula>$F$43=""</formula>
    </cfRule>
    <cfRule type="expression" dxfId="130" priority="5">
      <formula>F42=""</formula>
    </cfRule>
  </conditionalFormatting>
  <conditionalFormatting sqref="F44">
    <cfRule type="expression" dxfId="129" priority="52">
      <formula>AND($F$41="YES",$F$44="")</formula>
    </cfRule>
    <cfRule type="colorScale" priority="91">
      <colorScale>
        <cfvo type="min"/>
        <cfvo type="max"/>
        <color rgb="FFFF7128"/>
        <color rgb="FFFFEF9C"/>
      </colorScale>
    </cfRule>
    <cfRule type="expression" dxfId="128" priority="145">
      <formula>$F$44=""</formula>
    </cfRule>
  </conditionalFormatting>
  <conditionalFormatting sqref="F46">
    <cfRule type="expression" dxfId="127" priority="78">
      <formula>AND($F$45="Naturalization",$F$46="")</formula>
    </cfRule>
    <cfRule type="expression" dxfId="126" priority="143">
      <formula>$F$46=""</formula>
    </cfRule>
  </conditionalFormatting>
  <conditionalFormatting sqref="F48">
    <cfRule type="expression" dxfId="125" priority="75">
      <formula>AND($F$47="OTHERS",$F$48="")</formula>
    </cfRule>
    <cfRule type="expression" dxfId="124" priority="142">
      <formula>$F$48=""</formula>
    </cfRule>
  </conditionalFormatting>
  <conditionalFormatting sqref="F54">
    <cfRule type="expression" dxfId="123" priority="141">
      <formula>$F$54=""</formula>
    </cfRule>
  </conditionalFormatting>
  <conditionalFormatting sqref="F55">
    <cfRule type="expression" dxfId="122" priority="72">
      <formula>AND($F$54="YES",$F$55="")</formula>
    </cfRule>
    <cfRule type="expression" dxfId="121" priority="140">
      <formula>$F$55=""</formula>
    </cfRule>
  </conditionalFormatting>
  <conditionalFormatting sqref="F56">
    <cfRule type="expression" dxfId="120" priority="51">
      <formula>AND($F$54="YES",$F$56="")</formula>
    </cfRule>
    <cfRule type="expression" dxfId="119" priority="139">
      <formula>$F$56=""</formula>
    </cfRule>
  </conditionalFormatting>
  <conditionalFormatting sqref="F57">
    <cfRule type="expression" dxfId="118" priority="50">
      <formula>AND($F$54="YES",$F$57="")</formula>
    </cfRule>
    <cfRule type="expression" dxfId="117" priority="138">
      <formula>$F$57=""</formula>
    </cfRule>
  </conditionalFormatting>
  <conditionalFormatting sqref="F58">
    <cfRule type="expression" dxfId="116" priority="49">
      <formula>AND($F$54="YES",$F$58="")</formula>
    </cfRule>
    <cfRule type="expression" dxfId="115" priority="137">
      <formula>$F$58=""</formula>
    </cfRule>
  </conditionalFormatting>
  <conditionalFormatting sqref="F59">
    <cfRule type="expression" dxfId="114" priority="48">
      <formula>AND($F$54="YES",$F$59="")</formula>
    </cfRule>
    <cfRule type="expression" dxfId="113" priority="136">
      <formula>$F$59=""</formula>
    </cfRule>
  </conditionalFormatting>
  <conditionalFormatting sqref="F60">
    <cfRule type="expression" dxfId="112" priority="135">
      <formula>$F$60=""</formula>
    </cfRule>
  </conditionalFormatting>
  <conditionalFormatting sqref="F61">
    <cfRule type="expression" dxfId="111" priority="134">
      <formula>$F$61=""</formula>
    </cfRule>
  </conditionalFormatting>
  <conditionalFormatting sqref="F62">
    <cfRule type="expression" dxfId="110" priority="133">
      <formula>$F$62=""</formula>
    </cfRule>
  </conditionalFormatting>
  <conditionalFormatting sqref="F63">
    <cfRule type="expression" dxfId="109" priority="132">
      <formula>$F$63=""</formula>
    </cfRule>
  </conditionalFormatting>
  <conditionalFormatting sqref="F64">
    <cfRule type="expression" dxfId="108" priority="131">
      <formula>$F$64=""</formula>
    </cfRule>
  </conditionalFormatting>
  <conditionalFormatting sqref="F86">
    <cfRule type="expression" dxfId="107" priority="32">
      <formula>AND($F$7="MARRIED",$F$86="")</formula>
    </cfRule>
    <cfRule type="expression" dxfId="106" priority="87">
      <formula>$F$86=""</formula>
    </cfRule>
  </conditionalFormatting>
  <conditionalFormatting sqref="F87">
    <cfRule type="expression" dxfId="105" priority="29">
      <formula>AND($F$7="MARRIED",$F$87="")</formula>
    </cfRule>
    <cfRule type="expression" dxfId="104" priority="86">
      <formula>$F$87=""</formula>
    </cfRule>
  </conditionalFormatting>
  <conditionalFormatting sqref="F88">
    <cfRule type="expression" dxfId="103" priority="30">
      <formula>AND($F$7="MARRIED",$F$88="")</formula>
    </cfRule>
    <cfRule type="expression" dxfId="102" priority="130">
      <formula>$F$88=""</formula>
    </cfRule>
  </conditionalFormatting>
  <conditionalFormatting sqref="F89">
    <cfRule type="expression" dxfId="101" priority="28">
      <formula>AND($F$7="MARRIED",$F$89="")</formula>
    </cfRule>
    <cfRule type="expression" dxfId="100" priority="127">
      <formula>$F$89=""</formula>
    </cfRule>
  </conditionalFormatting>
  <conditionalFormatting sqref="F90">
    <cfRule type="expression" dxfId="99" priority="27">
      <formula>AND($F$7="MARRIED",$F$90="")</formula>
    </cfRule>
    <cfRule type="expression" dxfId="98" priority="126">
      <formula>$F$90=""</formula>
    </cfRule>
  </conditionalFormatting>
  <conditionalFormatting sqref="F91">
    <cfRule type="expression" dxfId="97" priority="26">
      <formula>AND($F$7="MARRIED",$F$91="")</formula>
    </cfRule>
    <cfRule type="expression" dxfId="96" priority="125">
      <formula>$F$91=""</formula>
    </cfRule>
  </conditionalFormatting>
  <conditionalFormatting sqref="F92">
    <cfRule type="expression" dxfId="95" priority="25">
      <formula>AND($F$7="MARRIED",$F$92="")</formula>
    </cfRule>
    <cfRule type="expression" dxfId="94" priority="124">
      <formula>$F$92=""</formula>
    </cfRule>
  </conditionalFormatting>
  <conditionalFormatting sqref="F95">
    <cfRule type="expression" dxfId="93" priority="22">
      <formula>$F$95=""</formula>
    </cfRule>
  </conditionalFormatting>
  <conditionalFormatting sqref="F97">
    <cfRule type="expression" dxfId="92" priority="13">
      <formula>$F$97=""</formula>
    </cfRule>
  </conditionalFormatting>
  <conditionalFormatting sqref="F102">
    <cfRule type="expression" dxfId="91" priority="21">
      <formula>$F$102=""</formula>
    </cfRule>
  </conditionalFormatting>
  <conditionalFormatting sqref="F104">
    <cfRule type="expression" dxfId="90" priority="12">
      <formula>$F$104=""</formula>
    </cfRule>
  </conditionalFormatting>
  <conditionalFormatting sqref="F107">
    <cfRule type="expression" dxfId="89" priority="123">
      <formula>$F$107=""</formula>
    </cfRule>
  </conditionalFormatting>
  <conditionalFormatting sqref="F108">
    <cfRule type="expression" dxfId="88" priority="47">
      <formula>AND($F$107="YES",$F$108="")</formula>
    </cfRule>
    <cfRule type="expression" dxfId="87" priority="122">
      <formula>$F$108=""</formula>
    </cfRule>
  </conditionalFormatting>
  <conditionalFormatting sqref="F110">
    <cfRule type="expression" dxfId="86" priority="46">
      <formula>AND($F$109="YES",$F$110="")</formula>
    </cfRule>
    <cfRule type="expression" dxfId="85" priority="121">
      <formula>$F$110=""</formula>
    </cfRule>
  </conditionalFormatting>
  <conditionalFormatting sqref="F111">
    <cfRule type="expression" dxfId="84" priority="45">
      <formula>AND($F$109="YES",$F$111="")</formula>
    </cfRule>
    <cfRule type="expression" dxfId="83" priority="120">
      <formula>$F$111=""</formula>
    </cfRule>
  </conditionalFormatting>
  <conditionalFormatting sqref="F112">
    <cfRule type="expression" dxfId="82" priority="44">
      <formula>AND($F$109="YES",$F$112="")</formula>
    </cfRule>
    <cfRule type="expression" dxfId="81" priority="119">
      <formula>$F$112=""</formula>
    </cfRule>
  </conditionalFormatting>
  <conditionalFormatting sqref="F113">
    <cfRule type="expression" dxfId="80" priority="43">
      <formula>AND($F$109="YES",$F$113="")</formula>
    </cfRule>
    <cfRule type="expression" dxfId="79" priority="116">
      <formula>$F$113=""</formula>
    </cfRule>
  </conditionalFormatting>
  <conditionalFormatting sqref="F114">
    <cfRule type="expression" dxfId="78" priority="42">
      <formula>AND($F$109="YES",$F$114="")</formula>
    </cfRule>
    <cfRule type="expression" dxfId="77" priority="118">
      <formula>$F$114=""</formula>
    </cfRule>
  </conditionalFormatting>
  <conditionalFormatting sqref="F115">
    <cfRule type="expression" dxfId="76" priority="41">
      <formula>AND($F$109="YES",$F$115="")</formula>
    </cfRule>
    <cfRule type="expression" dxfId="75" priority="113">
      <formula>$F$115=""</formula>
    </cfRule>
  </conditionalFormatting>
  <conditionalFormatting sqref="F116">
    <cfRule type="expression" dxfId="74" priority="112">
      <formula>$F$116=""</formula>
    </cfRule>
  </conditionalFormatting>
  <conditionalFormatting sqref="F117">
    <cfRule type="expression" dxfId="73" priority="111">
      <formula>$F$117=""</formula>
    </cfRule>
  </conditionalFormatting>
  <conditionalFormatting sqref="F118">
    <cfRule type="expression" dxfId="72" priority="110">
      <formula>$F$118=""</formula>
    </cfRule>
  </conditionalFormatting>
  <conditionalFormatting sqref="F119">
    <cfRule type="expression" dxfId="71" priority="109">
      <formula>$F$119=""</formula>
    </cfRule>
  </conditionalFormatting>
  <conditionalFormatting sqref="F120">
    <cfRule type="expression" dxfId="70" priority="40">
      <formula>AND($F$109="YES",$F$120="")</formula>
    </cfRule>
    <cfRule type="expression" dxfId="69" priority="108">
      <formula>$F$120=""</formula>
    </cfRule>
  </conditionalFormatting>
  <conditionalFormatting sqref="F122">
    <cfRule type="expression" dxfId="68" priority="39">
      <formula>AND($F$109="YES",$F$122="")</formula>
    </cfRule>
    <cfRule type="expression" dxfId="67" priority="107">
      <formula>$F$122=""</formula>
    </cfRule>
  </conditionalFormatting>
  <conditionalFormatting sqref="F123">
    <cfRule type="expression" dxfId="66" priority="38">
      <formula>AND($F$109="YES",$F$123="")</formula>
    </cfRule>
    <cfRule type="expression" dxfId="65" priority="106">
      <formula>$F$123=""</formula>
    </cfRule>
  </conditionalFormatting>
  <conditionalFormatting sqref="F124">
    <cfRule type="expression" dxfId="64" priority="37">
      <formula>AND($F$109="YES",$F$124="")</formula>
    </cfRule>
    <cfRule type="expression" dxfId="63" priority="105">
      <formula>$F$124=""</formula>
    </cfRule>
  </conditionalFormatting>
  <conditionalFormatting sqref="F125">
    <cfRule type="expression" dxfId="62" priority="36">
      <formula>AND($F$109="YES",$F$125="")</formula>
    </cfRule>
    <cfRule type="expression" dxfId="61" priority="104">
      <formula>$F$125=""</formula>
    </cfRule>
  </conditionalFormatting>
  <conditionalFormatting sqref="F126">
    <cfRule type="expression" dxfId="60" priority="35">
      <formula>AND($F$109="YES",$F$126="")</formula>
    </cfRule>
    <cfRule type="expression" dxfId="59" priority="103">
      <formula>$F$126=""</formula>
    </cfRule>
  </conditionalFormatting>
  <conditionalFormatting sqref="F127">
    <cfRule type="expression" dxfId="58" priority="23">
      <formula>AND($F$109="YES",$F$127="")</formula>
    </cfRule>
  </conditionalFormatting>
  <conditionalFormatting sqref="F128">
    <cfRule type="expression" dxfId="57" priority="70">
      <formula>AND($F$127="YES",$F$128="")</formula>
    </cfRule>
    <cfRule type="expression" dxfId="56" priority="101">
      <formula>$F$128=""</formula>
    </cfRule>
  </conditionalFormatting>
  <conditionalFormatting sqref="F134">
    <cfRule type="expression" dxfId="55" priority="33">
      <formula>$F$134=""</formula>
    </cfRule>
  </conditionalFormatting>
  <conditionalFormatting sqref="F138">
    <cfRule type="expression" dxfId="54" priority="63">
      <formula>AND($F$137="YES",$F$138="")</formula>
    </cfRule>
    <cfRule type="expression" dxfId="53" priority="100">
      <formula>$F$138=""</formula>
    </cfRule>
  </conditionalFormatting>
  <conditionalFormatting sqref="F139">
    <cfRule type="expression" dxfId="52" priority="99">
      <formula>$F$139=""</formula>
    </cfRule>
  </conditionalFormatting>
  <conditionalFormatting sqref="F140">
    <cfRule type="expression" dxfId="51" priority="98">
      <formula>$F$140=""</formula>
    </cfRule>
  </conditionalFormatting>
  <conditionalFormatting sqref="F141">
    <cfRule type="expression" dxfId="50" priority="97">
      <formula>$F$141=""</formula>
    </cfRule>
  </conditionalFormatting>
  <conditionalFormatting sqref="F142">
    <cfRule type="expression" dxfId="49" priority="96">
      <formula>$F$142=""</formula>
    </cfRule>
  </conditionalFormatting>
  <conditionalFormatting sqref="F143">
    <cfRule type="expression" dxfId="48" priority="95">
      <formula>$F$143=""</formula>
    </cfRule>
  </conditionalFormatting>
  <conditionalFormatting sqref="F144">
    <cfRule type="expression" dxfId="47" priority="94">
      <formula>$F$144=""</formula>
    </cfRule>
  </conditionalFormatting>
  <conditionalFormatting sqref="F145">
    <cfRule type="expression" dxfId="46" priority="93">
      <formula>$F$145=""</formula>
    </cfRule>
  </conditionalFormatting>
  <conditionalFormatting sqref="F147">
    <cfRule type="expression" dxfId="45" priority="61">
      <formula>AND($F$146="OTHERS",$F$147="")</formula>
    </cfRule>
    <cfRule type="expression" dxfId="44" priority="92">
      <formula>$F$147=""</formula>
    </cfRule>
  </conditionalFormatting>
  <conditionalFormatting sqref="F156">
    <cfRule type="expression" dxfId="43" priority="20">
      <formula>$F$156=""</formula>
    </cfRule>
  </conditionalFormatting>
  <conditionalFormatting sqref="H1:H1048576">
    <cfRule type="duplicateValues" dxfId="42" priority="14"/>
  </conditionalFormatting>
  <dataValidations xWindow="1158" yWindow="601" count="59">
    <dataValidation type="list" imeMode="halfAlpha" allowBlank="1" showInputMessage="1" showErrorMessage="1" sqref="F80 F124" xr:uid="{CD087D26-9F9A-4352-B821-28ED37761F08}">
      <formula1>INDIRECT(F79)</formula1>
    </dataValidation>
    <dataValidation type="list" allowBlank="1" showInputMessage="1" showErrorMessage="1" sqref="F123 F79" xr:uid="{06B3A3BE-88F8-44C0-A031-052D7BEBFA19}">
      <formula1>INDIRECT("District")</formula1>
    </dataValidation>
    <dataValidation imeMode="halfAlpha" allowBlank="1" showInputMessage="1" showErrorMessage="1" promptTitle="補足" prompt="直近で宿泊されたホテルを１つ記載ください。" sqref="F120" xr:uid="{C20C7DD1-9E3C-4C35-80F8-430EED446666}"/>
    <dataValidation imeMode="halfAlpha" allowBlank="1" showInputMessage="1" showErrorMessage="1" sqref="F49 F108 F154 F60 F111 F22 F149 F125:F126 F86:F88 F33:F34 F15:F17 F42:F44" xr:uid="{0C20BAB8-08FA-42FD-82FC-32023AB3F73C}"/>
    <dataValidation type="list" allowBlank="1" showInputMessage="1" showErrorMessage="1" promptTitle="補足" prompt="直近で取得したビザコピー・入出国スタンプページをご提出ください。" sqref="F110" xr:uid="{5AF14255-075B-45F8-93BC-0D8805CE707C}">
      <formula1>INDIRECT("査証カテゴリー")</formula1>
    </dataValidation>
    <dataValidation type="list" errorStyle="warning" allowBlank="1" showInputMessage="1" showErrorMessage="1" promptTitle="補足" prompt="e-visa/visa on arrival含むすべての査証が該当します。" sqref="F109" xr:uid="{AC92B6AC-0848-4F6E-A55F-C42851201BE6}">
      <formula1>INDIRECT("回答")</formula1>
    </dataValidation>
    <dataValidation imeMode="halfAlpha" allowBlank="1" showInputMessage="1" showErrorMessage="1" promptTitle="補足" prompt="査証申請時において専業主婦の方は、ご主人の情報を記入ください。" sqref="F65" xr:uid="{DEC33401-11A1-4088-B7A8-78BA3148FC45}"/>
    <dataValidation type="custom" allowBlank="1" showInputMessage="1" showErrorMessage="1" promptTitle="補足" prompt="離婚やご逝去されている場合でも必要です。" sqref="F93 F100" xr:uid="{2C1374DD-BA16-46AE-AA5D-A2467170C5D0}">
      <formula1>LENB(F93)=LEN(F93)</formula1>
    </dataValidation>
    <dataValidation imeMode="halfAlpha" allowBlank="1" showInputMessage="1" showErrorMessage="1" promptTitle="補足" prompt="英字で記載ください。" sqref="F147" xr:uid="{A16F18B5-A7C3-4A61-8C89-C6DD9AA06D2D}"/>
    <dataValidation imeMode="halfAlpha" allowBlank="1" showInputMessage="1" showErrorMessage="1" promptTitle="補足" prompt="英文で記載ください。" sqref="F35 F128:F129" xr:uid="{BBFE8808-4227-43A4-B3D3-B0358E2DEA26}"/>
    <dataValidation imeMode="halfAlpha" allowBlank="1" showInputMessage="1" showErrorMessage="1" promptTitle="補足" prompt="インドの訪問予定都市を記入ください。" sqref="F133:F134" xr:uid="{9D86E655-AE2F-46BA-A9FC-AC39F33CD283}"/>
    <dataValidation type="list" allowBlank="1" showInputMessage="1" showErrorMessage="1" promptTitle="補足" prompt="日本にいる方を緊急連絡先としてください。" sqref="F146" xr:uid="{C0D37F02-2586-4670-9C03-B2106A9C44DB}">
      <formula1>INDIRECT("関係性")</formula1>
    </dataValidation>
    <dataValidation type="list" allowBlank="1" showInputMessage="1" showErrorMessage="1" promptTitle="日本語訳" prompt="高卒(higher secondary)_x000a_高専卒(higher secondary)_x000a_短大卒(junior college)_x000a_4大卒(graduate)_x000a_院卒（修士課程)(post graduate)_x000a_院卒（博士課程）(professional)_x000a_小、中、高在学中(below matricuration)_x000a_大学在学中(matricuration)_x000a_幼児(being minor)_x000a_MBA(post graduate)_x000a_その他(others)" sqref="F36" xr:uid="{80C0CC34-1A4F-4815-B617-A1744A4911E9}">
      <formula1>INDIRECT("最終学歴")</formula1>
    </dataValidation>
    <dataValidation imeMode="halfAlpha" allowBlank="1" showInputMessage="1" showErrorMessage="1" promptTitle="入力条件" prompt="英文名刺と同一の役職名を英字で記入ください。" sqref="F66" xr:uid="{1BCB3392-DAC3-4FDE-A290-DE37195EBFD4}"/>
    <dataValidation imeMode="halfAlpha" allowBlank="1" showInputMessage="1" showErrorMessage="1" promptTitle="入力条件" prompt="英語で入力ください。" sqref="F48" xr:uid="{878DB804-8CE6-497E-818B-171FACF98AA6}"/>
    <dataValidation type="list" allowBlank="1" showInputMessage="1" showErrorMessage="1" promptTitle="補足" prompt="SHINTOの方はOTHERSを選択し47へSHINTOと入力ください。" sqref="F47" xr:uid="{E103CACF-2B89-4AA3-8F76-0632F6AC1D4A}">
      <formula1>INDIRECT("宗教")</formula1>
    </dataValidation>
    <dataValidation type="list" allowBlank="1" showInputMessage="1" showErrorMessage="1" sqref="F27 F25 F157 F73 F83" xr:uid="{D269D620-DD4C-48C4-8375-86452F6E9AFD}">
      <formula1>INDIRECT("国番号")</formula1>
    </dataValidation>
    <dataValidation imeMode="fullAlpha" allowBlank="1" showInputMessage="1" showErrorMessage="1" sqref="F55" xr:uid="{8FDA050C-F3CD-4336-B877-489C33B8D094}"/>
    <dataValidation type="list" allowBlank="1" showInputMessage="1" showErrorMessage="1" sqref="F2" xr:uid="{75F12434-075E-4BCD-8B9E-91C8FBA8BCA3}">
      <formula1>INDIRECT("個人情報同意")</formula1>
    </dataValidation>
    <dataValidation type="list" allowBlank="1" showInputMessage="1" showErrorMessage="1" promptTitle="日本語訳" prompt="出生時より→BY Birth_x000a_帰化→Naturalization_x000a_" sqref="F45" xr:uid="{B6DE2B4A-3B64-46BE-91B9-479E3F863438}">
      <formula1>INDIRECT("生まれた時の国籍か")</formula1>
    </dataValidation>
    <dataValidation type="list" allowBlank="1" showInputMessage="1" showErrorMessage="1" sqref="F11" xr:uid="{E0C991C9-E142-4DE4-9FF4-EFA1228F322D}">
      <formula1>INDIRECT("性別")</formula1>
    </dataValidation>
    <dataValidation type="list" allowBlank="1" showInputMessage="1" showErrorMessage="1" sqref="F7" xr:uid="{6BA85F63-C1A7-43C7-AF17-6FBA99ABE901}">
      <formula1>INDIRECT("婚姻状況")</formula1>
    </dataValidation>
    <dataValidation type="list" allowBlank="1" showInputMessage="1" showErrorMessage="1" sqref="F5" xr:uid="{D7E135F6-0AB5-49E5-B8C2-FD5F3C2164AA}">
      <formula1>INDIRECT("申請者区分")</formula1>
    </dataValidation>
    <dataValidation type="list" allowBlank="1" showInputMessage="1" showErrorMessage="1" sqref="F4" xr:uid="{74328156-2DE4-4654-92A9-264A50FEEC5C}">
      <formula1>INDIRECT("申請区分")</formula1>
    </dataValidation>
    <dataValidation type="list" allowBlank="1" showInputMessage="1" showErrorMessage="1" sqref="F67 F8 F3 F56 F113 F99 F18 F106 F50 F6 F77 F92 F46 F96 F89 F40 F121 F151 F103" xr:uid="{5EA03131-CD75-4DD5-9B0F-793C6E8FD4FA}">
      <formula1>INDIRECT("国名")</formula1>
    </dataValidation>
    <dataValidation type="list" allowBlank="1" showInputMessage="1" showErrorMessage="1" promptTitle="補足" prompt="外国籍の方は本国の情報を記載ください。" sqref="D29 F29" xr:uid="{3E5192FA-CC06-4685-A396-48484F8FEAE4}">
      <formula1>INDIRECT("国名")</formula1>
    </dataValidation>
    <dataValidation type="list" allowBlank="1" showInputMessage="1" showErrorMessage="1" sqref="E146 D36 E36:E37" xr:uid="{BD779506-7471-4E6A-AC97-DCA1AD58EB3E}">
      <formula1>INDIRECT("最終学歴情報")</formula1>
    </dataValidation>
    <dataValidation type="list" allowBlank="1" showInputMessage="1" showErrorMessage="1" sqref="E110 D109:E109 F39 E137:F137 F135 D127:F127 F54 D107:F107 F41 E130:E131 E113 F159:F164" xr:uid="{35F8BDB6-1A2C-404D-B793-A035EF1F6BD1}">
      <formula1>INDIRECT("回答")</formula1>
    </dataValidation>
    <dataValidation type="custom" allowBlank="1" showInputMessage="1" showErrorMessage="1" sqref="D93:E94 D100:E101 F94:F95 F101:F102" xr:uid="{05D5AB64-32BD-4CB2-9446-51D5A413A7EE}">
      <formula1>LENB(D93)=LEN(D93)</formula1>
    </dataValidation>
    <dataValidation imeMode="halfAlpha" allowBlank="1" showInputMessage="1" showErrorMessage="1" promptTitle="補足" prompt="【良い例】_x000a_SHIBUYA_x000a_ICHIHARA_x000a_KANAZAWA,YOKOHAMA_x000a_【ダメな例】_x000a_SHIBUYA-KU_x000a_SHIBUYA-WARD_x000a_ICHIHARA-SHI_x000a_ICHIHARA-CITY_x000a_KANAZAWA-KU,YOKOHAMA-SHI_x000a_" sqref="F153 F70 F21 F32" xr:uid="{7F7BDDBD-6449-4378-A2CC-9A81E84D3662}"/>
    <dataValidation imeMode="halfAlpha" allowBlank="1" showInputMessage="1" showErrorMessage="1" promptTitle="補足" prompt="【良い例】_x000a_Tokyo_x000a__x000a_【ダメな例】_x000a_Tokyo-to" sqref="F9" xr:uid="{31CB12EF-7E7A-436F-B2BA-EF55308917F1}"/>
    <dataValidation type="list" imeMode="halfAlpha" allowBlank="1" showInputMessage="1" showErrorMessage="1" sqref="F61" xr:uid="{D35CF694-A420-4CF2-8F68-7FD5F5248D0F}">
      <formula1>INDIRECT("国名")</formula1>
    </dataValidation>
    <dataValidation type="list" allowBlank="1" showInputMessage="1" showErrorMessage="1" sqref="F130:F131" xr:uid="{DABE3EAB-D3C9-454C-9DEA-D7C30069A254}">
      <formula1>INDIRECT("空港")</formula1>
    </dataValidation>
    <dataValidation allowBlank="1" showInputMessage="1" showErrorMessage="1" promptTitle="補足" prompt="【良い例】_x000a_1350061_x000a__x000a_【ダメな例】_x000a_135-0061" sqref="F19 F122 F150" xr:uid="{E662BADF-3F43-4DD5-8BFB-1BC4447BF583}"/>
    <dataValidation imeMode="halfAlpha" allowBlank="1" showInputMessage="1" showErrorMessage="1" promptTitle="補足" prompt="【良い例】_x000a_1350061_x000a__x000a_【ダメな例】_x000a_135-0061" sqref="F30" xr:uid="{C4456142-8F4D-46A9-887F-95A4BACEB82F}"/>
    <dataValidation imeMode="halfAlpha" allowBlank="1" showInputMessage="1" showErrorMessage="1" promptTitle="補足" prompt="【良い例】_x000a_312345678_x000a__x000a_【ダメな例】_x000a_0312345678_x000a_03-1234-5678" sqref="F26" xr:uid="{1F4E99D0-3FF3-42C6-A0A8-4F324E8709AA}"/>
    <dataValidation allowBlank="1" showInputMessage="1" showErrorMessage="1" promptTitle="補足" prompt="【良い例】_x000a_8012345678_x000a__x000a_【ダメな例】_x000a_08012345678_x000a_080-1234-5678" sqref="F28" xr:uid="{6B50F2C0-EFBD-4EF4-95D4-CBF0FA4F114A}"/>
    <dataValidation allowBlank="1" showInputMessage="1" showErrorMessage="1" promptTitle="補足" prompt="名刺に記載されている内容と同一の番号を記入ください。_x000a_【良い例】_x000a_312345678_x000a__x000a_【ダメな例】_x000a_0312345678_x000a_03-1234-5678" sqref="F74" xr:uid="{86237534-A9F7-4ECE-B4F2-E3A8145DEF23}"/>
    <dataValidation imeMode="halfAlpha" allowBlank="1" showInputMessage="1" showErrorMessage="1" promptTitle="補足" prompt="招聘状に記載がある場合は、同一の番号を記入ください。_x000a_【良い例】_x000a_1244497750_x000a__x000a_【ダメな例】_x000a_01244497750_x000a_1-244-497750_x000a_" sqref="F84" xr:uid="{DF5084F4-ADE4-4080-BA4D-340F8FA798DE}"/>
    <dataValidation allowBlank="1" showInputMessage="1" showErrorMessage="1" promptTitle="補足" prompt="【良い例】_x000a_8012345678_x000a_312345678_x000a__x000a__x000a_【ダメな例】_x000a_08012345678_x000a_080-1234-5678_x000a_0312345678_x000a_03-1234-5678_x000a_" sqref="F158" xr:uid="{EE6F321B-6202-4D38-A1A8-C378F51BE78C}"/>
    <dataValidation imeMode="halfAlpha" allowBlank="1" showInputMessage="1" showErrorMessage="1" promptTitle="補足" prompt="【良い例】_x000a_TOKYO_x000a__x000a_【ダメな例】_x000a_TOKYO-TO" sqref="F31 F51 F57 F114 F91 F98 F105" xr:uid="{38992F96-7078-41C9-965F-5F83A0B5192B}"/>
    <dataValidation allowBlank="1" showInputMessage="1" showErrorMessage="1" prompt="【良い例】_x000a_TOKYO_x000a__x000a_【ダメな例】_x000a_TOKYO-TO" sqref="F62" xr:uid="{CFEADE55-C276-42E6-BE19-0F64B1C7DA78}"/>
    <dataValidation imeMode="halfAlpha" allowBlank="1" showInputMessage="1" showErrorMessage="1" promptTitle="補足" prompt="直近で滞在された5都市を記載ください。" sqref="F115:F119" xr:uid="{600F6BB3-A5F9-4182-A03E-E973EA024F63}"/>
    <dataValidation imeMode="halfAlpha" allowBlank="1" showInputMessage="1" showErrorMessage="1" promptTitle="補足" prompt="直近8カ国を記載ください。_x000a__x000a_【良い例】_x000a_Bangladesh/2023/3TIME_x000a_Bangladesh/2024/1TIME_x000a_【ダメな例】_x000a_Bangladesh/2023/1TIME_x000a_Bangladesh/2023/1TIME_x000a_Bangladesh/2023/1TIME_x000a_Bangladesh/2024/1TIME" sqref="F138:F145" xr:uid="{84AD1C88-828E-4DC2-A645-414E43C2EE15}"/>
    <dataValidation type="list" imeMode="halfAlpha" allowBlank="1" showInputMessage="1" showErrorMessage="1" sqref="F20 F152 F69" xr:uid="{6302B7E3-04D9-4270-915A-FCF24B29F150}">
      <formula1>INDIRECT("都道府県")</formula1>
    </dataValidation>
    <dataValidation imeMode="halfAlpha" allowBlank="1" showInputMessage="1" showErrorMessage="1" promptTitle="補足" prompt="【良い例】_x000a_01/12/2033_x000a__x000a_【ダメな例】_x000a_2033/12/01_x000a_12/01/2033" sqref="F53 F64 F59" xr:uid="{F42AE7B4-C10D-42F1-A668-93570F34E108}"/>
    <dataValidation imeMode="halfAlpha" allowBlank="1" showInputMessage="1" showErrorMessage="1" promptTitle="補足" prompt="【良い例】_x000a_01/12/1980_x000a__x000a_【ダメな例】_x000a_1980/12/01_x000a_12/01/1980" sqref="F12" xr:uid="{EA9094BD-E3CE-4DE9-88EE-8922D734E44E}"/>
    <dataValidation imeMode="halfAlpha" allowBlank="1" showInputMessage="1" showErrorMessage="1" promptTitle="補足" prompt="【良い例】_x000a_01/12/2023_x000a__x000a_【ダメな例】_x000a_2023/12/01_x000a_12/01/2023" sqref="F52 F58 F63 F112" xr:uid="{2305C2D6-1931-42D0-BD9A-3C8E1E1CF86F}"/>
    <dataValidation imeMode="halfAlpha" allowBlank="1" showInputMessage="1" showErrorMessage="1" promptTitle="補足" prompt="【良い例】_x000a_01/12/2024_x000a__x000a_【ダメな例】_x000a_2024/12/01_x000a_12/01/2024" sqref="F132" xr:uid="{E341B1F8-7895-4F65-BCAD-64520550C853}"/>
    <dataValidation imeMode="halfAlpha" allowBlank="1" showInputMessage="1" showErrorMessage="1" promptTitle="入力条件" prompt="英文名刺に記載がある場合は、同一のURLを記入ください。" sqref="F75" xr:uid="{6C60ED40-0C83-4E6D-AFFA-DDCE5A7B3323}"/>
    <dataValidation imeMode="halfAlpha" allowBlank="1" showInputMessage="1" showErrorMessage="1" promptTitle="入力条件" prompt="招聘状に記載がある場合は、同一のURLを記入ください。" sqref="F85" xr:uid="{4A510FE6-EB07-4E59-B1EF-6C765A52C32F}"/>
    <dataValidation imeMode="halfAlpha" allowBlank="1" showInputMessage="1" showErrorMessage="1" promptTitle="補足" prompt="招聘状と同一の内容を記入ください。" sqref="F76 F81:F82" xr:uid="{43A597A6-FB93-485D-B15C-158831D50F5B}"/>
    <dataValidation allowBlank="1" showInputMessage="1" showErrorMessage="1" promptTitle="補足" prompt="招聘状と同一の内容を記入ください。_x000a_【良い例】_x000a_1350061_x000a__x000a_【ダメな例】_x000a_135-0061" sqref="F78" xr:uid="{1A622225-E3D9-4D88-8142-A59AD3F413F6}"/>
    <dataValidation allowBlank="1" showInputMessage="1" showErrorMessage="1" promptTitle="補足" prompt="英文名刺と同一の内容を記入ください。_x000a_【良い例】_x000a_1350061_x000a__x000a_【ダメな例】_x000a_135-0061" sqref="F68" xr:uid="{6E008793-4F65-461E-B836-1A922F67C804}"/>
    <dataValidation imeMode="halfAlpha" allowBlank="1" showInputMessage="1" showErrorMessage="1" promptTitle="補足" prompt="英文名刺と同一の内容を記入ください。" sqref="F71:F72" xr:uid="{FE958B47-116D-4ABE-A836-BA3DEBD27929}"/>
    <dataValidation type="list" allowBlank="1" showInputMessage="1" showErrorMessage="1" promptTitle="補足" prompt="国籍変更をされていない方は空欄です。" sqref="F90 F104 F97" xr:uid="{9206AC69-AB2A-4628-AADD-AA2D05B51645}">
      <formula1>INDIRECT("国名2")</formula1>
    </dataValidation>
    <dataValidation imeMode="hiragana" allowBlank="1" showInputMessage="1" showErrorMessage="1" sqref="F13:F14" xr:uid="{10260BA4-1C73-46A2-BC0C-3CA5329EA1CD}"/>
    <dataValidation type="list" imeMode="halfAlpha" allowBlank="1" showInputMessage="1" showErrorMessage="1" promptTitle="補足" prompt="外国籍の方で２年以上日本に居住されていない場合は自国での査証取得が必要です。" sqref="F10" xr:uid="{3859430D-20F4-48A6-A9FF-C7133B210C67}">
      <formula1>INDIRECT("住んでますか")</formula1>
    </dataValidation>
    <dataValidation type="list" allowBlank="1" showInputMessage="1" showErrorMessage="1" promptTitle="日本語訳" prompt="院卒修士課程(MASTER’S DEGREE)_x000a_院卒博士課程(DOCTORAL DEGREE)_x000a_経営大学院(MBA)_x000a_大卒(BACHELOR’S DEGREE)_x000a_短大(ASSOCIATE DEGREEE)_x000a_専門卒(SPECIALIST DIPLOMA)_x000a_高卒(HIGH SCHOOL DIPLOMA)_x000a_高専卒(ASSOCIATE DEGREE)_x000a_中卒(JUNIOR HIGH SCHOOL DIPLOMA)_x000a_その他(OTHERS)" sqref="F37" xr:uid="{68DDB356-F2C1-4D59-8680-F813176AA574}">
      <formula1>INDIRECT("最終学位")</formula1>
    </dataValidation>
  </dataValidations>
  <hyperlinks>
    <hyperlink ref="D75" r:id="rId1" xr:uid="{A46C0246-9789-4F72-A3D6-C5974D2D5B46}"/>
    <hyperlink ref="F136" location="'Part3 過去10年間で訪問した国名はありますか'!A1" display="”過去10年間で訪問した国名はありますか” へ" xr:uid="{3E4E50F4-AD02-45AE-9D63-D29C37632A39}"/>
  </hyperlinks>
  <pageMargins left="0.70866141732283472" right="0.70866141732283472" top="0.74803149606299213" bottom="0.74803149606299213" header="0.31496062992125984" footer="0.31496062992125984"/>
  <pageSetup paperSize="9" scale="40" fitToHeight="9" orientation="landscape" r:id="rId2"/>
  <headerFooter differentFirst="1"/>
  <rowBreaks count="7" manualBreakCount="7">
    <brk id="21" max="8" man="1"/>
    <brk id="43" max="8" man="1"/>
    <brk id="64" max="8" man="1"/>
    <brk id="84" max="8" man="1"/>
    <brk id="105" max="8" man="1"/>
    <brk id="125" max="8" man="1"/>
    <brk id="143" max="8" man="1"/>
  </rowBreaks>
  <extLst>
    <ext xmlns:x14="http://schemas.microsoft.com/office/spreadsheetml/2009/9/main" uri="{78C0D931-6437-407d-A8EE-F0AAD7539E65}">
      <x14:conditionalFormattings>
        <x14:conditionalFormatting xmlns:xm="http://schemas.microsoft.com/office/excel/2006/main">
          <x14:cfRule type="expression" priority="64" id="{00000000-000E-0000-0100-00002A000000}">
            <xm:f>AND($F$135="YES",'Part3 過去10年間で訪問した国名はありますか'!$F$3="")</xm:f>
            <x14:dxf>
              <fill>
                <patternFill>
                  <bgColor rgb="FFFFFF00"/>
                </patternFill>
              </fill>
            </x14:dxf>
          </x14:cfRule>
          <xm:sqref>F136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F904A-BC92-4C7A-8F2A-5B0F3AF92074}">
  <sheetPr>
    <tabColor rgb="FFFFFF00"/>
    <pageSetUpPr fitToPage="1"/>
  </sheetPr>
  <dimension ref="A1:I23"/>
  <sheetViews>
    <sheetView showGridLines="0" showRowColHeaders="0" zoomScale="85" zoomScaleNormal="85" zoomScaleSheetLayoutView="96" workbookViewId="0">
      <selection activeCell="F3" sqref="F3"/>
    </sheetView>
  </sheetViews>
  <sheetFormatPr defaultColWidth="9" defaultRowHeight="24"/>
  <cols>
    <col min="1" max="1" width="9.75" style="25" customWidth="1"/>
    <col min="2" max="2" width="16.5" style="6" customWidth="1"/>
    <col min="3" max="3" width="52" style="6" bestFit="1" customWidth="1"/>
    <col min="4" max="4" width="21.375" style="6" customWidth="1"/>
    <col min="5" max="5" width="9" style="76"/>
    <col min="6" max="6" width="53.75" style="6" customWidth="1"/>
    <col min="7" max="7" width="37.75" style="6" customWidth="1"/>
    <col min="8" max="8" width="28.625" style="77" hidden="1" customWidth="1"/>
    <col min="9" max="9" width="56.625" style="77" customWidth="1"/>
    <col min="10" max="16384" width="9" style="6"/>
  </cols>
  <sheetData>
    <row r="1" spans="1:9" ht="19.5">
      <c r="A1" s="12" t="s">
        <v>11</v>
      </c>
      <c r="B1" s="12" t="s">
        <v>12</v>
      </c>
      <c r="C1" s="12" t="s">
        <v>13</v>
      </c>
      <c r="D1" s="68" t="s">
        <v>14</v>
      </c>
      <c r="E1" s="68" t="s">
        <v>15</v>
      </c>
      <c r="F1" s="12" t="s">
        <v>16</v>
      </c>
      <c r="G1" s="13" t="s">
        <v>17</v>
      </c>
      <c r="H1" s="57" t="s">
        <v>457</v>
      </c>
      <c r="I1" s="57" t="s">
        <v>19</v>
      </c>
    </row>
    <row r="2" spans="1:9" ht="97.5">
      <c r="A2" s="69">
        <v>135</v>
      </c>
      <c r="B2" s="141" t="s">
        <v>458</v>
      </c>
      <c r="C2" s="18" t="s">
        <v>459</v>
      </c>
      <c r="D2" s="70" t="s">
        <v>460</v>
      </c>
      <c r="E2" s="71" t="s">
        <v>24</v>
      </c>
      <c r="F2" s="72" t="str">
        <f>IF('Part2 お伺い書'!F135="YES","下記に渡航国を入力ください。","過去10年間に渡航歴がない方は入力不要です。")</f>
        <v>過去10年間に渡航歴がない方は入力不要です。</v>
      </c>
      <c r="G2" s="70" t="str">
        <f>IF(F2="","申請に必要項目です","入力完了")</f>
        <v>入力完了</v>
      </c>
      <c r="H2" s="58" t="str">
        <f>TRIM(C2)</f>
        <v>過去10年間で訪問した国名はありますか ？
Have you ever been to any other Country in the last 10 years?</v>
      </c>
      <c r="I2" s="58" t="str">
        <f>F2</f>
        <v>過去10年間に渡航歴がない方は入力不要です。</v>
      </c>
    </row>
    <row r="3" spans="1:9" ht="19.5">
      <c r="A3" s="69" t="s">
        <v>461</v>
      </c>
      <c r="B3" s="142"/>
      <c r="C3" s="16" t="s">
        <v>462</v>
      </c>
      <c r="D3" s="70" t="s">
        <v>463</v>
      </c>
      <c r="E3" s="68" t="s">
        <v>24</v>
      </c>
      <c r="F3" s="19" t="s">
        <v>464</v>
      </c>
      <c r="G3" s="73" t="str">
        <f>IF(F3="","申請に必要項目です","入力完了")</f>
        <v>入力完了</v>
      </c>
      <c r="H3" s="58" t="s">
        <v>465</v>
      </c>
      <c r="I3" s="27" t="str">
        <f>ASC(UPPER(IF(F3="","0",UPPER(F3))))</f>
        <v>ALBANIA</v>
      </c>
    </row>
    <row r="4" spans="1:9" ht="19.5">
      <c r="A4" s="69" t="s">
        <v>466</v>
      </c>
      <c r="B4" s="142"/>
      <c r="C4" s="74" t="s">
        <v>467</v>
      </c>
      <c r="D4" s="75" t="s">
        <v>468</v>
      </c>
      <c r="E4" s="71" t="s">
        <v>24</v>
      </c>
      <c r="F4" s="19"/>
      <c r="G4" s="73" t="str">
        <f>IF(F4="","該当者のみ必要項目です","入力完了")</f>
        <v>該当者のみ必要項目です</v>
      </c>
      <c r="H4" s="58" t="s">
        <v>469</v>
      </c>
      <c r="I4" s="27" t="str">
        <f t="shared" ref="I4:I22" si="0">ASC(UPPER(IF(F4="","0",UPPER(F4))))</f>
        <v>0</v>
      </c>
    </row>
    <row r="5" spans="1:9" ht="19.5">
      <c r="A5" s="69" t="s">
        <v>470</v>
      </c>
      <c r="B5" s="142"/>
      <c r="C5" s="16" t="s">
        <v>471</v>
      </c>
      <c r="D5" s="70" t="s">
        <v>472</v>
      </c>
      <c r="E5" s="68" t="s">
        <v>24</v>
      </c>
      <c r="F5" s="19"/>
      <c r="G5" s="73" t="str">
        <f t="shared" ref="G5:G22" si="1">IF(F5="","該当者のみ必要項目です","入力完了")</f>
        <v>該当者のみ必要項目です</v>
      </c>
      <c r="H5" s="58" t="s">
        <v>473</v>
      </c>
      <c r="I5" s="27" t="str">
        <f t="shared" si="0"/>
        <v>0</v>
      </c>
    </row>
    <row r="6" spans="1:9" ht="19.5">
      <c r="A6" s="69" t="s">
        <v>474</v>
      </c>
      <c r="B6" s="142"/>
      <c r="C6" s="74" t="s">
        <v>475</v>
      </c>
      <c r="D6" s="75" t="s">
        <v>476</v>
      </c>
      <c r="E6" s="71" t="s">
        <v>24</v>
      </c>
      <c r="F6" s="19"/>
      <c r="G6" s="73" t="str">
        <f t="shared" si="1"/>
        <v>該当者のみ必要項目です</v>
      </c>
      <c r="H6" s="58" t="s">
        <v>477</v>
      </c>
      <c r="I6" s="27" t="str">
        <f t="shared" si="0"/>
        <v>0</v>
      </c>
    </row>
    <row r="7" spans="1:9" ht="19.5">
      <c r="A7" s="69" t="s">
        <v>478</v>
      </c>
      <c r="B7" s="142"/>
      <c r="C7" s="16" t="s">
        <v>479</v>
      </c>
      <c r="D7" s="70" t="s">
        <v>480</v>
      </c>
      <c r="E7" s="68" t="s">
        <v>24</v>
      </c>
      <c r="F7" s="19"/>
      <c r="G7" s="73" t="str">
        <f t="shared" si="1"/>
        <v>該当者のみ必要項目です</v>
      </c>
      <c r="H7" s="58" t="s">
        <v>481</v>
      </c>
      <c r="I7" s="27" t="str">
        <f t="shared" si="0"/>
        <v>0</v>
      </c>
    </row>
    <row r="8" spans="1:9" ht="19.5">
      <c r="A8" s="69" t="s">
        <v>482</v>
      </c>
      <c r="B8" s="142"/>
      <c r="C8" s="74" t="s">
        <v>483</v>
      </c>
      <c r="D8" s="75" t="s">
        <v>484</v>
      </c>
      <c r="E8" s="71" t="s">
        <v>24</v>
      </c>
      <c r="F8" s="19"/>
      <c r="G8" s="73" t="str">
        <f t="shared" si="1"/>
        <v>該当者のみ必要項目です</v>
      </c>
      <c r="H8" s="58" t="s">
        <v>485</v>
      </c>
      <c r="I8" s="27" t="str">
        <f t="shared" si="0"/>
        <v>0</v>
      </c>
    </row>
    <row r="9" spans="1:9" ht="19.5">
      <c r="A9" s="69" t="s">
        <v>486</v>
      </c>
      <c r="B9" s="142"/>
      <c r="C9" s="16" t="s">
        <v>487</v>
      </c>
      <c r="D9" s="70" t="s">
        <v>488</v>
      </c>
      <c r="E9" s="68" t="s">
        <v>24</v>
      </c>
      <c r="F9" s="19"/>
      <c r="G9" s="73" t="str">
        <f t="shared" si="1"/>
        <v>該当者のみ必要項目です</v>
      </c>
      <c r="H9" s="58" t="s">
        <v>489</v>
      </c>
      <c r="I9" s="27" t="str">
        <f t="shared" si="0"/>
        <v>0</v>
      </c>
    </row>
    <row r="10" spans="1:9" ht="19.5">
      <c r="A10" s="69" t="s">
        <v>490</v>
      </c>
      <c r="B10" s="142"/>
      <c r="C10" s="74" t="s">
        <v>491</v>
      </c>
      <c r="D10" s="75" t="s">
        <v>492</v>
      </c>
      <c r="E10" s="71" t="s">
        <v>24</v>
      </c>
      <c r="F10" s="19"/>
      <c r="G10" s="73" t="str">
        <f t="shared" si="1"/>
        <v>該当者のみ必要項目です</v>
      </c>
      <c r="H10" s="58" t="s">
        <v>493</v>
      </c>
      <c r="I10" s="27" t="str">
        <f t="shared" si="0"/>
        <v>0</v>
      </c>
    </row>
    <row r="11" spans="1:9" ht="19.5">
      <c r="A11" s="69" t="s">
        <v>494</v>
      </c>
      <c r="B11" s="142"/>
      <c r="C11" s="16" t="s">
        <v>495</v>
      </c>
      <c r="D11" s="70" t="s">
        <v>496</v>
      </c>
      <c r="E11" s="68" t="s">
        <v>24</v>
      </c>
      <c r="F11" s="19"/>
      <c r="G11" s="73" t="str">
        <f t="shared" si="1"/>
        <v>該当者のみ必要項目です</v>
      </c>
      <c r="H11" s="58" t="s">
        <v>497</v>
      </c>
      <c r="I11" s="27" t="str">
        <f t="shared" si="0"/>
        <v>0</v>
      </c>
    </row>
    <row r="12" spans="1:9" ht="19.5">
      <c r="A12" s="69" t="s">
        <v>498</v>
      </c>
      <c r="B12" s="142"/>
      <c r="C12" s="74" t="s">
        <v>499</v>
      </c>
      <c r="D12" s="75" t="s">
        <v>500</v>
      </c>
      <c r="E12" s="71" t="s">
        <v>24</v>
      </c>
      <c r="F12" s="19"/>
      <c r="G12" s="73" t="str">
        <f t="shared" si="1"/>
        <v>該当者のみ必要項目です</v>
      </c>
      <c r="H12" s="58" t="s">
        <v>501</v>
      </c>
      <c r="I12" s="27" t="str">
        <f t="shared" si="0"/>
        <v>0</v>
      </c>
    </row>
    <row r="13" spans="1:9" ht="19.5">
      <c r="A13" s="69" t="s">
        <v>502</v>
      </c>
      <c r="B13" s="142"/>
      <c r="C13" s="16" t="s">
        <v>503</v>
      </c>
      <c r="D13" s="70" t="s">
        <v>504</v>
      </c>
      <c r="E13" s="68" t="s">
        <v>24</v>
      </c>
      <c r="F13" s="19"/>
      <c r="G13" s="73" t="str">
        <f t="shared" si="1"/>
        <v>該当者のみ必要項目です</v>
      </c>
      <c r="H13" s="58" t="s">
        <v>505</v>
      </c>
      <c r="I13" s="27" t="str">
        <f t="shared" si="0"/>
        <v>0</v>
      </c>
    </row>
    <row r="14" spans="1:9" ht="19.5">
      <c r="A14" s="69" t="s">
        <v>506</v>
      </c>
      <c r="B14" s="142"/>
      <c r="C14" s="74" t="s">
        <v>507</v>
      </c>
      <c r="D14" s="75" t="s">
        <v>508</v>
      </c>
      <c r="E14" s="71" t="s">
        <v>24</v>
      </c>
      <c r="F14" s="19"/>
      <c r="G14" s="73" t="str">
        <f t="shared" si="1"/>
        <v>該当者のみ必要項目です</v>
      </c>
      <c r="H14" s="58" t="s">
        <v>509</v>
      </c>
      <c r="I14" s="27" t="str">
        <f t="shared" si="0"/>
        <v>0</v>
      </c>
    </row>
    <row r="15" spans="1:9" ht="19.5">
      <c r="A15" s="69" t="s">
        <v>510</v>
      </c>
      <c r="B15" s="142"/>
      <c r="C15" s="16" t="s">
        <v>511</v>
      </c>
      <c r="D15" s="70" t="s">
        <v>512</v>
      </c>
      <c r="E15" s="68" t="s">
        <v>24</v>
      </c>
      <c r="F15" s="19"/>
      <c r="G15" s="73" t="str">
        <f t="shared" si="1"/>
        <v>該当者のみ必要項目です</v>
      </c>
      <c r="H15" s="58" t="s">
        <v>513</v>
      </c>
      <c r="I15" s="27" t="str">
        <f t="shared" si="0"/>
        <v>0</v>
      </c>
    </row>
    <row r="16" spans="1:9" ht="19.5">
      <c r="A16" s="69" t="s">
        <v>514</v>
      </c>
      <c r="B16" s="142"/>
      <c r="C16" s="74" t="s">
        <v>515</v>
      </c>
      <c r="D16" s="75" t="s">
        <v>516</v>
      </c>
      <c r="E16" s="71" t="s">
        <v>24</v>
      </c>
      <c r="F16" s="19"/>
      <c r="G16" s="73" t="str">
        <f t="shared" si="1"/>
        <v>該当者のみ必要項目です</v>
      </c>
      <c r="H16" s="58" t="s">
        <v>517</v>
      </c>
      <c r="I16" s="27" t="str">
        <f t="shared" si="0"/>
        <v>0</v>
      </c>
    </row>
    <row r="17" spans="1:9" ht="19.5">
      <c r="A17" s="69" t="s">
        <v>518</v>
      </c>
      <c r="B17" s="142"/>
      <c r="C17" s="16" t="s">
        <v>519</v>
      </c>
      <c r="D17" s="70" t="s">
        <v>520</v>
      </c>
      <c r="E17" s="68" t="s">
        <v>24</v>
      </c>
      <c r="F17" s="19"/>
      <c r="G17" s="73" t="str">
        <f t="shared" si="1"/>
        <v>該当者のみ必要項目です</v>
      </c>
      <c r="H17" s="58" t="s">
        <v>521</v>
      </c>
      <c r="I17" s="27" t="str">
        <f t="shared" si="0"/>
        <v>0</v>
      </c>
    </row>
    <row r="18" spans="1:9" ht="19.5">
      <c r="A18" s="69" t="s">
        <v>522</v>
      </c>
      <c r="B18" s="142"/>
      <c r="C18" s="74" t="s">
        <v>523</v>
      </c>
      <c r="D18" s="75" t="s">
        <v>524</v>
      </c>
      <c r="E18" s="71" t="s">
        <v>24</v>
      </c>
      <c r="F18" s="19"/>
      <c r="G18" s="73" t="str">
        <f t="shared" si="1"/>
        <v>該当者のみ必要項目です</v>
      </c>
      <c r="H18" s="58" t="s">
        <v>525</v>
      </c>
      <c r="I18" s="27" t="str">
        <f t="shared" si="0"/>
        <v>0</v>
      </c>
    </row>
    <row r="19" spans="1:9" ht="19.5">
      <c r="A19" s="69" t="s">
        <v>526</v>
      </c>
      <c r="B19" s="142"/>
      <c r="C19" s="16" t="s">
        <v>527</v>
      </c>
      <c r="D19" s="70" t="s">
        <v>528</v>
      </c>
      <c r="E19" s="68" t="s">
        <v>24</v>
      </c>
      <c r="F19" s="19"/>
      <c r="G19" s="73" t="str">
        <f t="shared" si="1"/>
        <v>該当者のみ必要項目です</v>
      </c>
      <c r="H19" s="58" t="s">
        <v>529</v>
      </c>
      <c r="I19" s="27" t="str">
        <f t="shared" si="0"/>
        <v>0</v>
      </c>
    </row>
    <row r="20" spans="1:9" ht="19.5">
      <c r="A20" s="69" t="s">
        <v>530</v>
      </c>
      <c r="B20" s="142"/>
      <c r="C20" s="74" t="s">
        <v>531</v>
      </c>
      <c r="D20" s="75" t="s">
        <v>532</v>
      </c>
      <c r="E20" s="71" t="s">
        <v>24</v>
      </c>
      <c r="F20" s="19"/>
      <c r="G20" s="73" t="str">
        <f t="shared" si="1"/>
        <v>該当者のみ必要項目です</v>
      </c>
      <c r="H20" s="58" t="s">
        <v>533</v>
      </c>
      <c r="I20" s="27" t="str">
        <f t="shared" si="0"/>
        <v>0</v>
      </c>
    </row>
    <row r="21" spans="1:9" ht="19.5">
      <c r="A21" s="69" t="s">
        <v>534</v>
      </c>
      <c r="B21" s="142"/>
      <c r="C21" s="16" t="s">
        <v>535</v>
      </c>
      <c r="D21" s="70" t="s">
        <v>536</v>
      </c>
      <c r="E21" s="68" t="s">
        <v>24</v>
      </c>
      <c r="F21" s="19"/>
      <c r="G21" s="73" t="str">
        <f t="shared" si="1"/>
        <v>該当者のみ必要項目です</v>
      </c>
      <c r="H21" s="58" t="s">
        <v>537</v>
      </c>
      <c r="I21" s="27" t="str">
        <f t="shared" si="0"/>
        <v>0</v>
      </c>
    </row>
    <row r="22" spans="1:9" ht="19.5">
      <c r="A22" s="69" t="s">
        <v>538</v>
      </c>
      <c r="B22" s="143"/>
      <c r="C22" s="74" t="s">
        <v>539</v>
      </c>
      <c r="D22" s="75" t="s">
        <v>540</v>
      </c>
      <c r="E22" s="71" t="s">
        <v>24</v>
      </c>
      <c r="F22" s="19"/>
      <c r="G22" s="73" t="str">
        <f t="shared" si="1"/>
        <v>該当者のみ必要項目です</v>
      </c>
      <c r="H22" s="58" t="s">
        <v>541</v>
      </c>
      <c r="I22" s="27" t="str">
        <f t="shared" si="0"/>
        <v>0</v>
      </c>
    </row>
    <row r="23" spans="1:9">
      <c r="F23" s="31" t="s">
        <v>542</v>
      </c>
      <c r="G23" s="31">
        <f>COUNTIF(G3:G22,"申請に必要項目です")</f>
        <v>0</v>
      </c>
    </row>
  </sheetData>
  <sheetProtection algorithmName="SHA-512" hashValue="9XASJNHx8/ccykzynImDPT9eZe4PXsPpx9mZ3qGEKlbXizdDTqaZuA713We3+tQbyyL25Vr89PZkznJoOqLyPQ==" saltValue="mrkoFnHXfL7jKPQDROXBag==" spinCount="100000" sheet="1" autoFilter="0"/>
  <autoFilter ref="A1:I1" xr:uid="{056F904A-BC92-4C7A-8F2A-5B0F3AF92074}"/>
  <mergeCells count="1">
    <mergeCell ref="B2:B22"/>
  </mergeCells>
  <phoneticPr fontId="2"/>
  <conditionalFormatting sqref="F3">
    <cfRule type="expression" dxfId="40" priority="1">
      <formula>$F$3=""</formula>
    </cfRule>
  </conditionalFormatting>
  <conditionalFormatting sqref="F4:F22">
    <cfRule type="expression" dxfId="39" priority="2">
      <formula>F4=""</formula>
    </cfRule>
  </conditionalFormatting>
  <dataValidations count="1">
    <dataValidation type="list" allowBlank="1" showInputMessage="1" showErrorMessage="1" promptTitle="補足" prompt="直近で渡航された20カ国を記入ください。_x000a__x000a_(注)北朝鮮と韓国の選択間違いにご注意ください。_x000a__x000a_【北朝鮮】_x000a_DEMOCRATIC PEOPLE'S REPUBLIC OF KOREA_x000a_【韓国】_x000a_REPUBLIC OF KOREA" sqref="F3:F22" xr:uid="{C638E05D-1285-4627-9DFC-BA019862B939}">
      <formula1>INDIRECT("国名")</formula1>
    </dataValidation>
  </dataValidations>
  <pageMargins left="0.70866141732283472" right="0.70866141732283472" top="0.74803149606299213" bottom="0.74803149606299213" header="0.31496062992125984" footer="0.31496062992125984"/>
  <pageSetup paperSize="9" scale="4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BAB2E-DC4F-4492-9FEC-E265FB13551A}">
  <sheetPr>
    <pageSetUpPr fitToPage="1"/>
  </sheetPr>
  <dimension ref="A1:AG59"/>
  <sheetViews>
    <sheetView showGridLines="0" showRowColHeaders="0" zoomScale="85" zoomScaleNormal="85" zoomScaleSheetLayoutView="85" workbookViewId="0">
      <selection activeCell="N53" sqref="N53"/>
    </sheetView>
  </sheetViews>
  <sheetFormatPr defaultColWidth="9.875" defaultRowHeight="13.5"/>
  <cols>
    <col min="1" max="1" width="16.75" style="42" customWidth="1"/>
    <col min="2" max="14" width="6.625" style="42" customWidth="1"/>
    <col min="15" max="15" width="5.625" style="42" customWidth="1"/>
    <col min="16" max="19" width="9.875" style="42" customWidth="1"/>
    <col min="20" max="28" width="9.875" style="42"/>
    <col min="29" max="29" width="2.875" style="42" customWidth="1"/>
    <col min="30" max="16384" width="9.875" style="42"/>
  </cols>
  <sheetData>
    <row r="1" spans="1:33" s="39" customFormat="1" ht="13.5" customHeight="1" thickBot="1">
      <c r="A1" s="147" t="s">
        <v>543</v>
      </c>
      <c r="B1" s="147"/>
      <c r="C1" s="147"/>
      <c r="D1" s="147"/>
      <c r="E1" s="147"/>
      <c r="F1" s="147"/>
      <c r="G1" s="147"/>
      <c r="H1" s="147"/>
      <c r="I1" s="147"/>
      <c r="J1" s="147"/>
      <c r="K1" s="147"/>
      <c r="L1" s="147"/>
      <c r="M1" s="147"/>
      <c r="N1" s="147"/>
      <c r="O1" s="38"/>
      <c r="P1" s="38"/>
      <c r="Q1" s="38"/>
    </row>
    <row r="2" spans="1:33" s="39" customFormat="1" ht="22.5" customHeight="1" thickTop="1">
      <c r="A2" s="147"/>
      <c r="B2" s="147"/>
      <c r="C2" s="147"/>
      <c r="D2" s="147"/>
      <c r="E2" s="147"/>
      <c r="F2" s="147"/>
      <c r="G2" s="147"/>
      <c r="H2" s="147"/>
      <c r="I2" s="147"/>
      <c r="J2" s="147"/>
      <c r="K2" s="147"/>
      <c r="L2" s="147"/>
      <c r="M2" s="147"/>
      <c r="N2" s="147"/>
      <c r="O2" s="38"/>
      <c r="P2" s="108" t="s">
        <v>544</v>
      </c>
      <c r="Q2" s="107"/>
      <c r="R2" s="105"/>
      <c r="S2" s="105"/>
      <c r="T2" s="105"/>
      <c r="U2" s="105"/>
      <c r="V2" s="106"/>
      <c r="W2" s="105"/>
      <c r="X2" s="105"/>
      <c r="Y2" s="105"/>
      <c r="Z2" s="105"/>
      <c r="AA2" s="105"/>
      <c r="AB2" s="105"/>
      <c r="AC2" s="105"/>
      <c r="AD2" s="105"/>
      <c r="AE2" s="105"/>
      <c r="AF2" s="105"/>
      <c r="AG2" s="104"/>
    </row>
    <row r="3" spans="1:33">
      <c r="A3" s="40" t="s">
        <v>545</v>
      </c>
      <c r="B3" s="41"/>
      <c r="C3" s="41"/>
      <c r="D3" s="41"/>
      <c r="E3" s="41"/>
      <c r="F3" s="41"/>
      <c r="P3" s="103"/>
      <c r="Q3" s="102"/>
      <c r="R3" s="102"/>
      <c r="S3" s="102"/>
      <c r="T3" s="102"/>
      <c r="U3" s="102"/>
      <c r="V3" s="102"/>
      <c r="W3" s="102"/>
      <c r="X3" s="102"/>
      <c r="Y3" s="102"/>
      <c r="Z3" s="102"/>
      <c r="AA3" s="102"/>
      <c r="AB3" s="102"/>
      <c r="AC3" s="102"/>
      <c r="AD3" s="102"/>
      <c r="AE3" s="102"/>
      <c r="AF3" s="102"/>
      <c r="AG3" s="101"/>
    </row>
    <row r="4" spans="1:33" ht="8.25" customHeight="1" thickBot="1">
      <c r="P4" s="103"/>
      <c r="Q4" s="102"/>
      <c r="R4" s="102"/>
      <c r="S4" s="102"/>
      <c r="T4" s="102"/>
      <c r="U4" s="102"/>
      <c r="V4" s="102"/>
      <c r="W4" s="102"/>
      <c r="X4" s="102"/>
      <c r="Y4" s="102"/>
      <c r="Z4" s="102"/>
      <c r="AA4" s="102"/>
      <c r="AB4" s="102"/>
      <c r="AC4" s="102"/>
      <c r="AD4" s="102"/>
      <c r="AE4" s="102"/>
      <c r="AF4" s="102"/>
      <c r="AG4" s="101"/>
    </row>
    <row r="5" spans="1:33" s="43" customFormat="1" ht="30" customHeight="1">
      <c r="A5" s="148" t="s">
        <v>546</v>
      </c>
      <c r="B5" s="150" t="s">
        <v>547</v>
      </c>
      <c r="C5" s="151"/>
      <c r="D5" s="151"/>
      <c r="E5" s="151"/>
      <c r="F5" s="151"/>
      <c r="G5" s="151"/>
      <c r="H5" s="151"/>
      <c r="I5" s="151"/>
      <c r="J5" s="151"/>
      <c r="K5" s="151"/>
      <c r="L5" s="151"/>
      <c r="M5" s="151"/>
      <c r="N5" s="152"/>
      <c r="P5" s="100"/>
      <c r="Q5" s="99"/>
      <c r="R5" s="99"/>
      <c r="S5" s="99"/>
      <c r="T5" s="99"/>
      <c r="U5" s="99"/>
      <c r="V5" s="99"/>
      <c r="W5" s="99"/>
      <c r="X5" s="99"/>
      <c r="Y5" s="99"/>
      <c r="Z5" s="99"/>
      <c r="AA5" s="99"/>
      <c r="AB5" s="99"/>
      <c r="AC5" s="99"/>
      <c r="AD5" s="99"/>
      <c r="AE5" s="99"/>
      <c r="AF5" s="99"/>
      <c r="AG5" s="98"/>
    </row>
    <row r="6" spans="1:33" s="43" customFormat="1" ht="30" customHeight="1">
      <c r="A6" s="149"/>
      <c r="B6" s="153" t="s">
        <v>548</v>
      </c>
      <c r="C6" s="154"/>
      <c r="D6" s="154"/>
      <c r="E6" s="154"/>
      <c r="F6" s="154"/>
      <c r="G6" s="154"/>
      <c r="H6" s="154"/>
      <c r="I6" s="154"/>
      <c r="J6" s="154"/>
      <c r="K6" s="154"/>
      <c r="L6" s="154"/>
      <c r="M6" s="154"/>
      <c r="N6" s="155"/>
      <c r="P6" s="100"/>
      <c r="Q6" s="99"/>
      <c r="R6" s="99"/>
      <c r="S6" s="99"/>
      <c r="T6" s="99"/>
      <c r="U6" s="99"/>
      <c r="V6" s="99"/>
      <c r="W6" s="99"/>
      <c r="X6" s="99"/>
      <c r="Y6" s="99"/>
      <c r="Z6" s="99"/>
      <c r="AA6" s="99"/>
      <c r="AB6" s="99"/>
      <c r="AC6" s="99"/>
      <c r="AD6" s="99"/>
      <c r="AE6" s="99"/>
      <c r="AF6" s="99"/>
      <c r="AG6" s="98"/>
    </row>
    <row r="7" spans="1:33" s="43" customFormat="1" ht="30" customHeight="1">
      <c r="A7" s="156" t="s">
        <v>549</v>
      </c>
      <c r="B7" s="157" t="s">
        <v>550</v>
      </c>
      <c r="C7" s="158"/>
      <c r="D7" s="158"/>
      <c r="E7" s="158"/>
      <c r="F7" s="158"/>
      <c r="G7" s="158"/>
      <c r="H7" s="158"/>
      <c r="I7" s="158"/>
      <c r="J7" s="158"/>
      <c r="K7" s="158"/>
      <c r="L7" s="158"/>
      <c r="M7" s="158"/>
      <c r="N7" s="159"/>
      <c r="P7" s="100"/>
      <c r="Q7" s="99"/>
      <c r="R7" s="99"/>
      <c r="S7" s="99"/>
      <c r="T7" s="99"/>
      <c r="U7" s="99"/>
      <c r="V7" s="99"/>
      <c r="W7" s="99"/>
      <c r="X7" s="99"/>
      <c r="Y7" s="99"/>
      <c r="Z7" s="99"/>
      <c r="AA7" s="99"/>
      <c r="AB7" s="99"/>
      <c r="AC7" s="99"/>
      <c r="AD7" s="99"/>
      <c r="AE7" s="99"/>
      <c r="AF7" s="99"/>
      <c r="AG7" s="98"/>
    </row>
    <row r="8" spans="1:33" s="43" customFormat="1" ht="30" customHeight="1">
      <c r="A8" s="149"/>
      <c r="B8" s="160" t="s">
        <v>551</v>
      </c>
      <c r="C8" s="161"/>
      <c r="D8" s="161"/>
      <c r="E8" s="161"/>
      <c r="F8" s="161"/>
      <c r="G8" s="161"/>
      <c r="H8" s="161"/>
      <c r="I8" s="161"/>
      <c r="J8" s="161"/>
      <c r="K8" s="161"/>
      <c r="L8" s="161"/>
      <c r="M8" s="161"/>
      <c r="N8" s="162"/>
      <c r="P8" s="100"/>
      <c r="Q8" s="99"/>
      <c r="R8" s="99"/>
      <c r="S8" s="99"/>
      <c r="T8" s="99"/>
      <c r="U8" s="99"/>
      <c r="V8" s="99"/>
      <c r="W8" s="99"/>
      <c r="X8" s="99"/>
      <c r="Y8" s="99"/>
      <c r="Z8" s="99"/>
      <c r="AA8" s="99"/>
      <c r="AB8" s="99"/>
      <c r="AC8" s="99"/>
      <c r="AD8" s="99"/>
      <c r="AE8" s="99"/>
      <c r="AF8" s="99"/>
      <c r="AG8" s="98"/>
    </row>
    <row r="9" spans="1:33" s="43" customFormat="1" ht="30" customHeight="1">
      <c r="A9" s="149"/>
      <c r="B9" s="153" t="s">
        <v>552</v>
      </c>
      <c r="C9" s="154"/>
      <c r="D9" s="154"/>
      <c r="E9" s="154"/>
      <c r="F9" s="154"/>
      <c r="G9" s="154"/>
      <c r="H9" s="154"/>
      <c r="I9" s="154"/>
      <c r="J9" s="154"/>
      <c r="K9" s="154"/>
      <c r="L9" s="154"/>
      <c r="M9" s="154"/>
      <c r="N9" s="155"/>
      <c r="P9" s="100"/>
      <c r="Q9" s="99"/>
      <c r="R9" s="99"/>
      <c r="S9" s="99"/>
      <c r="T9" s="99"/>
      <c r="U9" s="99"/>
      <c r="V9" s="99"/>
      <c r="W9" s="99"/>
      <c r="X9" s="99"/>
      <c r="Y9" s="99"/>
      <c r="Z9" s="99"/>
      <c r="AA9" s="99"/>
      <c r="AB9" s="99"/>
      <c r="AC9" s="99"/>
      <c r="AD9" s="99"/>
      <c r="AE9" s="99"/>
      <c r="AF9" s="99"/>
      <c r="AG9" s="98"/>
    </row>
    <row r="10" spans="1:33" s="43" customFormat="1" ht="30" customHeight="1">
      <c r="A10" s="156" t="s">
        <v>553</v>
      </c>
      <c r="B10" s="157" t="s">
        <v>554</v>
      </c>
      <c r="C10" s="158"/>
      <c r="D10" s="158"/>
      <c r="E10" s="158"/>
      <c r="F10" s="158"/>
      <c r="G10" s="158"/>
      <c r="H10" s="158"/>
      <c r="I10" s="158"/>
      <c r="J10" s="158"/>
      <c r="K10" s="158"/>
      <c r="L10" s="158"/>
      <c r="M10" s="158"/>
      <c r="N10" s="159"/>
      <c r="P10" s="100"/>
      <c r="Q10" s="99"/>
      <c r="R10" s="99"/>
      <c r="S10" s="99"/>
      <c r="T10" s="99"/>
      <c r="U10" s="99"/>
      <c r="V10" s="99"/>
      <c r="W10" s="99"/>
      <c r="X10" s="99"/>
      <c r="Y10" s="99"/>
      <c r="Z10" s="99"/>
      <c r="AA10" s="99"/>
      <c r="AB10" s="99"/>
      <c r="AC10" s="99"/>
      <c r="AD10" s="99"/>
      <c r="AE10" s="99"/>
      <c r="AF10" s="99"/>
      <c r="AG10" s="98"/>
    </row>
    <row r="11" spans="1:33" s="43" customFormat="1" ht="30" customHeight="1" thickBot="1">
      <c r="A11" s="149"/>
      <c r="B11" s="160" t="s">
        <v>555</v>
      </c>
      <c r="C11" s="161"/>
      <c r="D11" s="161"/>
      <c r="E11" s="161"/>
      <c r="F11" s="161"/>
      <c r="G11" s="161"/>
      <c r="H11" s="161"/>
      <c r="I11" s="161"/>
      <c r="J11" s="161"/>
      <c r="K11" s="161"/>
      <c r="L11" s="161"/>
      <c r="M11" s="161"/>
      <c r="N11" s="162"/>
      <c r="P11" s="97"/>
      <c r="Q11" s="96"/>
      <c r="R11" s="96"/>
      <c r="S11" s="163"/>
      <c r="T11" s="163"/>
      <c r="U11" s="163"/>
      <c r="V11" s="163"/>
      <c r="W11" s="163"/>
      <c r="X11" s="163"/>
      <c r="Y11" s="163"/>
      <c r="Z11" s="163"/>
      <c r="AA11" s="163"/>
      <c r="AB11" s="163"/>
      <c r="AC11" s="96"/>
      <c r="AD11" s="96"/>
      <c r="AE11" s="96"/>
      <c r="AF11" s="96"/>
      <c r="AG11" s="95"/>
    </row>
    <row r="12" spans="1:33" s="43" customFormat="1" ht="30" customHeight="1" thickTop="1">
      <c r="A12" s="149"/>
      <c r="B12" s="160" t="s">
        <v>556</v>
      </c>
      <c r="C12" s="161"/>
      <c r="D12" s="161"/>
      <c r="E12" s="161"/>
      <c r="F12" s="161"/>
      <c r="G12" s="161"/>
      <c r="H12" s="161"/>
      <c r="I12" s="161"/>
      <c r="J12" s="161"/>
      <c r="K12" s="161"/>
      <c r="L12" s="161"/>
      <c r="M12" s="161"/>
      <c r="N12" s="162"/>
      <c r="P12" s="94" t="s">
        <v>557</v>
      </c>
      <c r="S12" s="93"/>
    </row>
    <row r="13" spans="1:33" s="43" customFormat="1" ht="42.75" customHeight="1">
      <c r="A13" s="149"/>
      <c r="B13" s="160" t="s">
        <v>558</v>
      </c>
      <c r="C13" s="161"/>
      <c r="D13" s="161"/>
      <c r="E13" s="161"/>
      <c r="F13" s="161"/>
      <c r="G13" s="161"/>
      <c r="H13" s="161"/>
      <c r="I13" s="161"/>
      <c r="J13" s="161"/>
      <c r="K13" s="161"/>
      <c r="L13" s="161"/>
      <c r="M13" s="161"/>
      <c r="N13" s="162"/>
    </row>
    <row r="14" spans="1:33" s="43" customFormat="1" ht="30" customHeight="1">
      <c r="A14" s="149"/>
      <c r="B14" s="153" t="s">
        <v>559</v>
      </c>
      <c r="C14" s="154"/>
      <c r="D14" s="154"/>
      <c r="E14" s="154"/>
      <c r="F14" s="154"/>
      <c r="G14" s="154"/>
      <c r="H14" s="154"/>
      <c r="I14" s="154"/>
      <c r="J14" s="154"/>
      <c r="K14" s="154"/>
      <c r="L14" s="154"/>
      <c r="M14" s="154"/>
      <c r="N14" s="155"/>
    </row>
    <row r="15" spans="1:33" s="43" customFormat="1" ht="30" customHeight="1">
      <c r="A15" s="156" t="s">
        <v>560</v>
      </c>
      <c r="B15" s="157" t="s">
        <v>561</v>
      </c>
      <c r="C15" s="158"/>
      <c r="D15" s="158"/>
      <c r="E15" s="158"/>
      <c r="F15" s="158"/>
      <c r="G15" s="158"/>
      <c r="H15" s="158"/>
      <c r="I15" s="158"/>
      <c r="J15" s="158"/>
      <c r="K15" s="158"/>
      <c r="L15" s="158"/>
      <c r="M15" s="158"/>
      <c r="N15" s="159"/>
    </row>
    <row r="16" spans="1:33" s="43" customFormat="1" ht="30" customHeight="1">
      <c r="A16" s="149"/>
      <c r="B16" s="160" t="s">
        <v>562</v>
      </c>
      <c r="C16" s="161"/>
      <c r="D16" s="161"/>
      <c r="E16" s="161"/>
      <c r="F16" s="161"/>
      <c r="G16" s="161"/>
      <c r="H16" s="161"/>
      <c r="I16" s="161"/>
      <c r="J16" s="161"/>
      <c r="K16" s="161"/>
      <c r="L16" s="161"/>
      <c r="M16" s="161"/>
      <c r="N16" s="162"/>
    </row>
    <row r="17" spans="1:30" s="43" customFormat="1" ht="30" customHeight="1">
      <c r="A17" s="149"/>
      <c r="B17" s="160" t="s">
        <v>563</v>
      </c>
      <c r="C17" s="161"/>
      <c r="D17" s="161"/>
      <c r="E17" s="161"/>
      <c r="F17" s="161"/>
      <c r="G17" s="161"/>
      <c r="H17" s="161"/>
      <c r="I17" s="161"/>
      <c r="J17" s="161"/>
      <c r="K17" s="161"/>
      <c r="L17" s="161"/>
      <c r="M17" s="161"/>
      <c r="N17" s="162"/>
    </row>
    <row r="18" spans="1:30" s="43" customFormat="1" ht="30" customHeight="1">
      <c r="A18" s="149"/>
      <c r="B18" s="160" t="s">
        <v>564</v>
      </c>
      <c r="C18" s="161"/>
      <c r="D18" s="161"/>
      <c r="E18" s="161"/>
      <c r="F18" s="161"/>
      <c r="G18" s="161"/>
      <c r="H18" s="161"/>
      <c r="I18" s="161"/>
      <c r="J18" s="161"/>
      <c r="K18" s="161"/>
      <c r="L18" s="161"/>
      <c r="M18" s="161"/>
      <c r="N18" s="162"/>
    </row>
    <row r="19" spans="1:30" s="43" customFormat="1" ht="30" customHeight="1">
      <c r="A19" s="149"/>
      <c r="B19" s="153" t="s">
        <v>565</v>
      </c>
      <c r="C19" s="154"/>
      <c r="D19" s="154"/>
      <c r="E19" s="154"/>
      <c r="F19" s="154"/>
      <c r="G19" s="154"/>
      <c r="H19" s="154"/>
      <c r="I19" s="154"/>
      <c r="J19" s="154"/>
      <c r="K19" s="154"/>
      <c r="L19" s="154"/>
      <c r="M19" s="154"/>
      <c r="N19" s="155"/>
      <c r="Q19" s="43" t="s">
        <v>566</v>
      </c>
      <c r="U19" s="43" t="s">
        <v>567</v>
      </c>
      <c r="Y19" s="42" t="s">
        <v>568</v>
      </c>
      <c r="AD19" s="42" t="s">
        <v>569</v>
      </c>
    </row>
    <row r="20" spans="1:30" s="43" customFormat="1" ht="24" customHeight="1">
      <c r="A20" s="171" t="s">
        <v>570</v>
      </c>
      <c r="B20" s="173" t="s">
        <v>571</v>
      </c>
      <c r="C20" s="174"/>
      <c r="D20" s="174"/>
      <c r="E20" s="174"/>
      <c r="F20" s="174"/>
      <c r="G20" s="174"/>
      <c r="H20" s="174"/>
      <c r="I20" s="174"/>
      <c r="J20" s="174"/>
      <c r="K20" s="174"/>
      <c r="L20" s="174"/>
      <c r="M20" s="174"/>
      <c r="N20" s="175"/>
      <c r="Q20" s="43" t="s">
        <v>572</v>
      </c>
      <c r="U20" s="43" t="s">
        <v>573</v>
      </c>
      <c r="AD20" s="42" t="s">
        <v>574</v>
      </c>
    </row>
    <row r="21" spans="1:30" s="43" customFormat="1" ht="21.75" customHeight="1">
      <c r="A21" s="172"/>
      <c r="B21" s="176"/>
      <c r="C21" s="177"/>
      <c r="D21" s="177"/>
      <c r="E21" s="177"/>
      <c r="F21" s="177"/>
      <c r="G21" s="177"/>
      <c r="H21" s="177"/>
      <c r="I21" s="177"/>
      <c r="J21" s="177"/>
      <c r="K21" s="177"/>
      <c r="L21" s="177"/>
      <c r="M21" s="177"/>
      <c r="N21" s="178"/>
      <c r="Q21" s="43" t="s">
        <v>575</v>
      </c>
      <c r="U21" s="43" t="s">
        <v>576</v>
      </c>
      <c r="AD21" s="43" t="s">
        <v>572</v>
      </c>
    </row>
    <row r="22" spans="1:30" s="43" customFormat="1" ht="30" customHeight="1">
      <c r="A22" s="171" t="s">
        <v>577</v>
      </c>
      <c r="B22" s="157" t="s">
        <v>578</v>
      </c>
      <c r="C22" s="181"/>
      <c r="D22" s="181"/>
      <c r="E22" s="181"/>
      <c r="F22" s="181"/>
      <c r="G22" s="181"/>
      <c r="H22" s="181"/>
      <c r="I22" s="181"/>
      <c r="J22" s="181"/>
      <c r="K22" s="181"/>
      <c r="L22" s="181"/>
      <c r="M22" s="181"/>
      <c r="N22" s="182"/>
    </row>
    <row r="23" spans="1:30" s="43" customFormat="1" ht="30" customHeight="1">
      <c r="A23" s="179"/>
      <c r="B23" s="160" t="s">
        <v>579</v>
      </c>
      <c r="C23" s="183"/>
      <c r="D23" s="183"/>
      <c r="E23" s="183"/>
      <c r="F23" s="183"/>
      <c r="G23" s="183"/>
      <c r="H23" s="183"/>
      <c r="I23" s="183"/>
      <c r="J23" s="183"/>
      <c r="K23" s="183"/>
      <c r="L23" s="183"/>
      <c r="M23" s="183"/>
      <c r="N23" s="184"/>
    </row>
    <row r="24" spans="1:30" s="43" customFormat="1" ht="30" customHeight="1">
      <c r="A24" s="179"/>
      <c r="B24" s="160" t="s">
        <v>580</v>
      </c>
      <c r="C24" s="183"/>
      <c r="D24" s="183"/>
      <c r="E24" s="183"/>
      <c r="F24" s="183"/>
      <c r="G24" s="183"/>
      <c r="H24" s="183"/>
      <c r="I24" s="183"/>
      <c r="J24" s="183"/>
      <c r="K24" s="183"/>
      <c r="L24" s="183"/>
      <c r="M24" s="183"/>
      <c r="N24" s="184"/>
    </row>
    <row r="25" spans="1:30" s="43" customFormat="1" ht="30" customHeight="1">
      <c r="A25" s="179"/>
      <c r="B25" s="160" t="s">
        <v>581</v>
      </c>
      <c r="C25" s="183"/>
      <c r="D25" s="183"/>
      <c r="E25" s="183"/>
      <c r="F25" s="183"/>
      <c r="G25" s="183"/>
      <c r="H25" s="183"/>
      <c r="I25" s="183"/>
      <c r="J25" s="183"/>
      <c r="K25" s="183"/>
      <c r="L25" s="183"/>
      <c r="M25" s="183"/>
      <c r="N25" s="184"/>
    </row>
    <row r="26" spans="1:30" s="43" customFormat="1" ht="30" customHeight="1">
      <c r="A26" s="180"/>
      <c r="B26" s="153" t="s">
        <v>582</v>
      </c>
      <c r="C26" s="185"/>
      <c r="D26" s="185"/>
      <c r="E26" s="185"/>
      <c r="F26" s="185"/>
      <c r="G26" s="185"/>
      <c r="H26" s="185"/>
      <c r="I26" s="185"/>
      <c r="J26" s="185"/>
      <c r="K26" s="185"/>
      <c r="L26" s="185"/>
      <c r="M26" s="185"/>
      <c r="N26" s="186"/>
    </row>
    <row r="27" spans="1:30" ht="14.25" customHeight="1">
      <c r="A27" s="164" t="s">
        <v>583</v>
      </c>
      <c r="B27" s="167"/>
      <c r="C27" s="167"/>
      <c r="D27" s="167"/>
      <c r="E27" s="167"/>
      <c r="F27" s="167"/>
      <c r="G27" s="167"/>
      <c r="H27" s="167"/>
      <c r="I27" s="167"/>
      <c r="J27" s="167"/>
      <c r="K27" s="167"/>
      <c r="L27" s="167"/>
      <c r="M27" s="167"/>
      <c r="N27" s="168"/>
      <c r="P27" s="43"/>
      <c r="Q27" s="43"/>
      <c r="R27" s="43"/>
      <c r="S27" s="43"/>
      <c r="T27" s="43"/>
      <c r="U27" s="43"/>
      <c r="V27" s="43"/>
      <c r="W27" s="43"/>
      <c r="X27" s="43"/>
      <c r="Y27" s="43"/>
      <c r="Z27" s="43"/>
      <c r="AA27" s="43"/>
      <c r="AB27" s="43"/>
      <c r="AC27" s="43"/>
      <c r="AD27" s="43"/>
    </row>
    <row r="28" spans="1:30" ht="14.25" customHeight="1">
      <c r="A28" s="165"/>
      <c r="B28" s="167"/>
      <c r="C28" s="167"/>
      <c r="D28" s="167"/>
      <c r="E28" s="167"/>
      <c r="F28" s="167"/>
      <c r="G28" s="167"/>
      <c r="H28" s="167"/>
      <c r="I28" s="167"/>
      <c r="J28" s="167"/>
      <c r="K28" s="167"/>
      <c r="L28" s="167"/>
      <c r="M28" s="167"/>
      <c r="N28" s="168"/>
    </row>
    <row r="29" spans="1:30" ht="14.25" customHeight="1">
      <c r="A29" s="165"/>
      <c r="B29" s="167"/>
      <c r="C29" s="167"/>
      <c r="D29" s="167"/>
      <c r="E29" s="167"/>
      <c r="F29" s="167"/>
      <c r="G29" s="167"/>
      <c r="H29" s="167"/>
      <c r="I29" s="167"/>
      <c r="J29" s="167"/>
      <c r="K29" s="167"/>
      <c r="L29" s="167"/>
      <c r="M29" s="167"/>
      <c r="N29" s="168"/>
    </row>
    <row r="30" spans="1:30" ht="14.25" customHeight="1">
      <c r="A30" s="165"/>
      <c r="B30" s="167"/>
      <c r="C30" s="167"/>
      <c r="D30" s="167"/>
      <c r="E30" s="167"/>
      <c r="F30" s="167"/>
      <c r="G30" s="167"/>
      <c r="H30" s="167"/>
      <c r="I30" s="167"/>
      <c r="J30" s="167"/>
      <c r="K30" s="167"/>
      <c r="L30" s="167"/>
      <c r="M30" s="167"/>
      <c r="N30" s="168"/>
    </row>
    <row r="31" spans="1:30" ht="14.25" customHeight="1">
      <c r="A31" s="165"/>
      <c r="B31" s="167"/>
      <c r="C31" s="167"/>
      <c r="D31" s="167"/>
      <c r="E31" s="167"/>
      <c r="F31" s="167"/>
      <c r="G31" s="167"/>
      <c r="H31" s="167"/>
      <c r="I31" s="167"/>
      <c r="J31" s="167"/>
      <c r="K31" s="167"/>
      <c r="L31" s="167"/>
      <c r="M31" s="167"/>
      <c r="N31" s="168"/>
    </row>
    <row r="32" spans="1:30" ht="14.25" customHeight="1">
      <c r="A32" s="165"/>
      <c r="B32" s="167"/>
      <c r="C32" s="167"/>
      <c r="D32" s="167"/>
      <c r="E32" s="167"/>
      <c r="F32" s="167"/>
      <c r="G32" s="167"/>
      <c r="H32" s="167"/>
      <c r="I32" s="167"/>
      <c r="J32" s="167"/>
      <c r="K32" s="167"/>
      <c r="L32" s="167"/>
      <c r="M32" s="167"/>
      <c r="N32" s="168"/>
    </row>
    <row r="33" spans="1:30" ht="14.25" customHeight="1">
      <c r="A33" s="165"/>
      <c r="B33" s="167"/>
      <c r="C33" s="167"/>
      <c r="D33" s="167"/>
      <c r="E33" s="167"/>
      <c r="F33" s="167"/>
      <c r="G33" s="167"/>
      <c r="H33" s="167"/>
      <c r="I33" s="167"/>
      <c r="J33" s="167"/>
      <c r="K33" s="167"/>
      <c r="L33" s="167"/>
      <c r="M33" s="167"/>
      <c r="N33" s="168"/>
    </row>
    <row r="34" spans="1:30" ht="14.25" customHeight="1">
      <c r="A34" s="165"/>
      <c r="B34" s="167"/>
      <c r="C34" s="167"/>
      <c r="D34" s="167"/>
      <c r="E34" s="167"/>
      <c r="F34" s="167"/>
      <c r="G34" s="167"/>
      <c r="H34" s="167"/>
      <c r="I34" s="167"/>
      <c r="J34" s="167"/>
      <c r="K34" s="167"/>
      <c r="L34" s="167"/>
      <c r="M34" s="167"/>
      <c r="N34" s="168"/>
      <c r="Q34" s="42" t="s">
        <v>567</v>
      </c>
      <c r="U34" s="42" t="s">
        <v>584</v>
      </c>
      <c r="Y34" s="42" t="s">
        <v>585</v>
      </c>
      <c r="AD34" s="43" t="s">
        <v>586</v>
      </c>
    </row>
    <row r="35" spans="1:30" ht="14.25" customHeight="1">
      <c r="A35" s="165"/>
      <c r="B35" s="167"/>
      <c r="C35" s="167"/>
      <c r="D35" s="167"/>
      <c r="E35" s="167"/>
      <c r="F35" s="167"/>
      <c r="G35" s="167"/>
      <c r="H35" s="167"/>
      <c r="I35" s="167"/>
      <c r="J35" s="167"/>
      <c r="K35" s="167"/>
      <c r="L35" s="167"/>
      <c r="M35" s="167"/>
      <c r="N35" s="168"/>
      <c r="Q35" s="42" t="s">
        <v>587</v>
      </c>
      <c r="Y35" s="43" t="s">
        <v>566</v>
      </c>
      <c r="AD35" s="43" t="s">
        <v>588</v>
      </c>
    </row>
    <row r="36" spans="1:30" ht="14.25" customHeight="1">
      <c r="A36" s="165"/>
      <c r="B36" s="167"/>
      <c r="C36" s="167"/>
      <c r="D36" s="167"/>
      <c r="E36" s="167"/>
      <c r="F36" s="167"/>
      <c r="G36" s="167"/>
      <c r="H36" s="167"/>
      <c r="I36" s="167"/>
      <c r="J36" s="167"/>
      <c r="K36" s="167"/>
      <c r="L36" s="167"/>
      <c r="M36" s="167"/>
      <c r="N36" s="168"/>
      <c r="Q36" s="42" t="s">
        <v>589</v>
      </c>
      <c r="Y36" s="42" t="s">
        <v>590</v>
      </c>
      <c r="AD36" s="43" t="s">
        <v>591</v>
      </c>
    </row>
    <row r="37" spans="1:30" ht="14.25" customHeight="1">
      <c r="A37" s="165"/>
      <c r="B37" s="167"/>
      <c r="C37" s="167"/>
      <c r="D37" s="167"/>
      <c r="E37" s="167"/>
      <c r="F37" s="167"/>
      <c r="G37" s="167"/>
      <c r="H37" s="167"/>
      <c r="I37" s="167"/>
      <c r="J37" s="167"/>
      <c r="K37" s="167"/>
      <c r="L37" s="167"/>
      <c r="M37" s="167"/>
      <c r="N37" s="168"/>
      <c r="Q37" s="42" t="s">
        <v>592</v>
      </c>
      <c r="AD37" s="43" t="s">
        <v>593</v>
      </c>
    </row>
    <row r="38" spans="1:30" ht="14.25" customHeight="1">
      <c r="A38" s="165"/>
      <c r="B38" s="167"/>
      <c r="C38" s="167"/>
      <c r="D38" s="167"/>
      <c r="E38" s="167"/>
      <c r="F38" s="167"/>
      <c r="G38" s="167"/>
      <c r="H38" s="167"/>
      <c r="I38" s="167"/>
      <c r="J38" s="167"/>
      <c r="K38" s="167"/>
      <c r="L38" s="167"/>
      <c r="M38" s="167"/>
      <c r="N38" s="168"/>
      <c r="Q38" s="42" t="s">
        <v>594</v>
      </c>
    </row>
    <row r="39" spans="1:30" ht="14.25" customHeight="1">
      <c r="A39" s="165"/>
      <c r="B39" s="167"/>
      <c r="C39" s="167"/>
      <c r="D39" s="167"/>
      <c r="E39" s="167"/>
      <c r="F39" s="167"/>
      <c r="G39" s="167"/>
      <c r="H39" s="167"/>
      <c r="I39" s="167"/>
      <c r="J39" s="167"/>
      <c r="K39" s="167"/>
      <c r="L39" s="167"/>
      <c r="M39" s="167"/>
      <c r="N39" s="168"/>
    </row>
    <row r="40" spans="1:30" ht="14.25" customHeight="1">
      <c r="A40" s="165"/>
      <c r="B40" s="167"/>
      <c r="C40" s="167"/>
      <c r="D40" s="167"/>
      <c r="E40" s="167"/>
      <c r="F40" s="167"/>
      <c r="G40" s="167"/>
      <c r="H40" s="167"/>
      <c r="I40" s="167"/>
      <c r="J40" s="167"/>
      <c r="K40" s="167"/>
      <c r="L40" s="167"/>
      <c r="M40" s="167"/>
      <c r="N40" s="168"/>
    </row>
    <row r="41" spans="1:30" ht="14.25" customHeight="1">
      <c r="A41" s="165"/>
      <c r="B41" s="167"/>
      <c r="C41" s="167"/>
      <c r="D41" s="167"/>
      <c r="E41" s="167"/>
      <c r="F41" s="167"/>
      <c r="G41" s="167"/>
      <c r="H41" s="167"/>
      <c r="I41" s="167"/>
      <c r="J41" s="167"/>
      <c r="K41" s="167"/>
      <c r="L41" s="167"/>
      <c r="M41" s="167"/>
      <c r="N41" s="168"/>
    </row>
    <row r="42" spans="1:30" ht="14.25" customHeight="1">
      <c r="A42" s="165"/>
      <c r="B42" s="167"/>
      <c r="C42" s="167"/>
      <c r="D42" s="167"/>
      <c r="E42" s="167"/>
      <c r="F42" s="167"/>
      <c r="G42" s="167"/>
      <c r="H42" s="167"/>
      <c r="I42" s="167"/>
      <c r="J42" s="167"/>
      <c r="K42" s="167"/>
      <c r="L42" s="167"/>
      <c r="M42" s="167"/>
      <c r="N42" s="168"/>
    </row>
    <row r="43" spans="1:30" ht="14.25" customHeight="1">
      <c r="A43" s="165"/>
      <c r="B43" s="167"/>
      <c r="C43" s="167"/>
      <c r="D43" s="167"/>
      <c r="E43" s="167"/>
      <c r="F43" s="167"/>
      <c r="G43" s="167"/>
      <c r="H43" s="167"/>
      <c r="I43" s="167"/>
      <c r="J43" s="167"/>
      <c r="K43" s="167"/>
      <c r="L43" s="167"/>
      <c r="M43" s="167"/>
      <c r="N43" s="168"/>
    </row>
    <row r="44" spans="1:30" ht="14.25" customHeight="1">
      <c r="A44" s="165"/>
      <c r="B44" s="167"/>
      <c r="C44" s="167"/>
      <c r="D44" s="167"/>
      <c r="E44" s="167"/>
      <c r="F44" s="167"/>
      <c r="G44" s="167"/>
      <c r="H44" s="167"/>
      <c r="I44" s="167"/>
      <c r="J44" s="167"/>
      <c r="K44" s="167"/>
      <c r="L44" s="167"/>
      <c r="M44" s="167"/>
      <c r="N44" s="168"/>
    </row>
    <row r="45" spans="1:30" ht="14.25" customHeight="1">
      <c r="A45" s="165"/>
      <c r="B45" s="167"/>
      <c r="C45" s="167"/>
      <c r="D45" s="167"/>
      <c r="E45" s="167"/>
      <c r="F45" s="167"/>
      <c r="G45" s="167"/>
      <c r="H45" s="167"/>
      <c r="I45" s="167"/>
      <c r="J45" s="167"/>
      <c r="K45" s="167"/>
      <c r="L45" s="167"/>
      <c r="M45" s="167"/>
      <c r="N45" s="168"/>
    </row>
    <row r="46" spans="1:30" ht="15" customHeight="1" thickBot="1">
      <c r="A46" s="166"/>
      <c r="B46" s="169"/>
      <c r="C46" s="169"/>
      <c r="D46" s="169"/>
      <c r="E46" s="169"/>
      <c r="F46" s="169"/>
      <c r="G46" s="169"/>
      <c r="H46" s="169"/>
      <c r="I46" s="169"/>
      <c r="J46" s="169"/>
      <c r="K46" s="169"/>
      <c r="L46" s="169"/>
      <c r="M46" s="169"/>
      <c r="N46" s="170"/>
    </row>
    <row r="56" spans="17:30">
      <c r="Q56" s="43" t="s">
        <v>595</v>
      </c>
      <c r="U56" s="42" t="s">
        <v>596</v>
      </c>
      <c r="Y56" s="42" t="s">
        <v>597</v>
      </c>
      <c r="AD56" s="42" t="s">
        <v>598</v>
      </c>
    </row>
    <row r="57" spans="17:30">
      <c r="Q57" s="42" t="s">
        <v>572</v>
      </c>
      <c r="U57" s="42" t="s">
        <v>599</v>
      </c>
      <c r="Y57" s="42" t="s">
        <v>600</v>
      </c>
      <c r="AD57" s="42" t="s">
        <v>601</v>
      </c>
    </row>
    <row r="58" spans="17:30">
      <c r="Q58" s="42" t="s">
        <v>602</v>
      </c>
      <c r="U58" s="42" t="s">
        <v>591</v>
      </c>
    </row>
    <row r="59" spans="17:30">
      <c r="U59" s="42" t="s">
        <v>603</v>
      </c>
    </row>
  </sheetData>
  <sheetProtection algorithmName="SHA-512" hashValue="Mb4RC8Dx+PAvK6wVDPP2HpkGpStM/YNh8ERlvlqlnzhbFYYL1xu5AAWP6Tk9QIiQwnrgtamyVucFBRAMp2l2jQ==" saltValue="45BKziapZ96LTKjF5yKuUg==" spinCount="100000" sheet="1" objects="1" scenarios="1"/>
  <mergeCells count="31">
    <mergeCell ref="A27:A46"/>
    <mergeCell ref="B27:N46"/>
    <mergeCell ref="A20:A21"/>
    <mergeCell ref="B20:N21"/>
    <mergeCell ref="A22:A26"/>
    <mergeCell ref="B22:N22"/>
    <mergeCell ref="B23:N23"/>
    <mergeCell ref="B24:N24"/>
    <mergeCell ref="B25:N25"/>
    <mergeCell ref="B26:N26"/>
    <mergeCell ref="A15:A19"/>
    <mergeCell ref="B15:N15"/>
    <mergeCell ref="B16:N16"/>
    <mergeCell ref="B17:N17"/>
    <mergeCell ref="B18:N18"/>
    <mergeCell ref="B19:N19"/>
    <mergeCell ref="A10:A14"/>
    <mergeCell ref="B10:N10"/>
    <mergeCell ref="B11:N11"/>
    <mergeCell ref="S11:AB11"/>
    <mergeCell ref="B12:N12"/>
    <mergeCell ref="B13:N13"/>
    <mergeCell ref="B14:N14"/>
    <mergeCell ref="A1:N2"/>
    <mergeCell ref="A5:A6"/>
    <mergeCell ref="B5:N5"/>
    <mergeCell ref="B6:N6"/>
    <mergeCell ref="A7:A9"/>
    <mergeCell ref="B7:N7"/>
    <mergeCell ref="B8:N8"/>
    <mergeCell ref="B9:N9"/>
  </mergeCells>
  <phoneticPr fontId="2"/>
  <printOptions horizontalCentered="1" verticalCentered="1"/>
  <pageMargins left="0.78740157480314965" right="0.78740157480314965" top="0.59055118110236227" bottom="0.59055118110236227" header="0.51181102362204722" footer="0.51181102362204722"/>
  <pageSetup paperSize="8" scale="62" orientation="landscape" r:id="rId1"/>
  <headerFooter alignWithMargins="0"/>
  <colBreaks count="1" manualBreakCount="1">
    <brk id="15" max="59" man="1"/>
  </col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7E2B3-335D-4F2F-B61C-17FCCF46811A}">
  <sheetPr>
    <tabColor theme="9" tint="0.59999389629810485"/>
  </sheetPr>
  <dimension ref="A1:T60"/>
  <sheetViews>
    <sheetView showGridLines="0" showRowColHeaders="0" view="pageBreakPreview" zoomScale="55" zoomScaleNormal="55" zoomScaleSheetLayoutView="55" workbookViewId="0">
      <selection activeCell="L27" sqref="L27"/>
    </sheetView>
  </sheetViews>
  <sheetFormatPr defaultColWidth="9" defaultRowHeight="33.75" customHeight="1"/>
  <cols>
    <col min="1" max="1" width="6.375" style="32" bestFit="1" customWidth="1"/>
    <col min="2" max="2" width="53.25" style="32" customWidth="1"/>
    <col min="3" max="3" width="111.5" style="32" bestFit="1" customWidth="1"/>
    <col min="4" max="4" width="18.375" style="36" customWidth="1"/>
    <col min="5" max="5" width="5.125" style="32" customWidth="1"/>
    <col min="6" max="16384" width="9" style="32"/>
  </cols>
  <sheetData>
    <row r="1" spans="1:4" ht="33.75" customHeight="1">
      <c r="A1" s="199" t="s">
        <v>604</v>
      </c>
      <c r="B1" s="200"/>
      <c r="C1" s="200"/>
      <c r="D1" s="201"/>
    </row>
    <row r="2" spans="1:4" ht="33.75" customHeight="1">
      <c r="A2" s="193" t="s">
        <v>605</v>
      </c>
      <c r="B2" s="33" t="s">
        <v>606</v>
      </c>
      <c r="C2" s="195" t="s">
        <v>607</v>
      </c>
      <c r="D2" s="196"/>
    </row>
    <row r="3" spans="1:4" ht="33.75" customHeight="1">
      <c r="A3" s="194"/>
      <c r="B3" s="34" t="s">
        <v>608</v>
      </c>
      <c r="C3" s="191" t="str">
        <f>IF('Part2 お伺い書'!F2="同意する","OK","同意されてません。同意がない場合申請代行は受付不可です")</f>
        <v>同意されてません。同意がない場合申請代行は受付不可です</v>
      </c>
      <c r="D3" s="192"/>
    </row>
    <row r="4" spans="1:4" ht="30">
      <c r="A4" s="194"/>
      <c r="B4" s="91" t="s">
        <v>609</v>
      </c>
      <c r="C4" s="197" t="str">
        <f>IF('Part2 お伺い書'!F10="いいえ　(注)査証申請不可。自国での申請が必要です。","日本での申請不可！",IF('Part2 お伺い書'!F10="【日本国籍で海外居住されてた方のみ】通算していいえ　(注)大使館申請になるか確認が必要です。","E-VISA申請できるか確認が必要！","OK"))</f>
        <v>OK</v>
      </c>
      <c r="D4" s="198"/>
    </row>
    <row r="5" spans="1:4" ht="33.75" customHeight="1">
      <c r="A5" s="194"/>
      <c r="B5" s="34" t="s">
        <v>610</v>
      </c>
      <c r="C5" s="54" t="str">
        <f>IF('Part2 お伺い書'!G165=0,"OK","NG!お伺い書シートの黄色い箇所が未記入です。　　　　　未記入数　⇒")</f>
        <v>NG!お伺い書シートの黄色い箇所が未記入です。　　　　　未記入数　⇒</v>
      </c>
      <c r="D5" s="55">
        <f>IF(AND('Part2 お伺い書'!F136="YES",'Part2 お伺い書'!G165="0",'Part3 過去10年間で訪問した国名はありますか'!G23="0"),"OK",IF(AND('Part2 お伺い書'!F136="NO",'Part2 お伺い書'!G165="0"),"OK",IF(AND('Part2 お伺い書'!F135="NO",'Part2 お伺い書'!G165&lt;&gt;"0"),'Part2 お伺い書'!G165,'Part2 お伺い書'!G165+'Part3 過去10年間で訪問した国名はありますか'!G23)))</f>
        <v>89</v>
      </c>
    </row>
    <row r="6" spans="1:4" ht="33.75" customHeight="1">
      <c r="A6" s="194"/>
      <c r="B6" s="34" t="s">
        <v>611</v>
      </c>
      <c r="C6" s="191" t="str">
        <f>IF(AND('Part2 お伺い書'!F39="YES",'Part2 お伺い書'!G40="入力完了"),"OK",IF('Part2 お伺い書'!F39="NO","OK",IF(AND('Part2 お伺い書'!F39="YES",'Part2 お伺い書'!G40="申請に必要項目です"),"NG! お伺い書シートのNo41が未記入です。","NG! お伺い書シートのNo40が未記入です。")))</f>
        <v>NG! お伺い書シートのNo40が未記入です。</v>
      </c>
      <c r="D6" s="192"/>
    </row>
    <row r="7" spans="1:4" ht="33.75" customHeight="1">
      <c r="A7" s="194"/>
      <c r="B7" s="34" t="s">
        <v>612</v>
      </c>
      <c r="C7" s="191" t="str">
        <f>IF(OR('Part2 お伺い書'!F7="Single"),"旧姓は入力不要です",IF(AND('Part2 お伺い書'!F41="YES",'Part2 お伺い書'!G43="入力完了"),"OK",IF('Part2 お伺い書'!F41="NO","OK",IF(AND('Part2 お伺い書'!F41="YES",'Part2 お伺い書'!G43="該当者のみ必要項目です"),"NG! お伺い書シートのNo43~45が未記入漏れはないですか？","NG! お伺い書シートのNo42が未記入です。"))))</f>
        <v>NG! お伺い書シートのNo42が未記入です。</v>
      </c>
      <c r="D7" s="192"/>
    </row>
    <row r="8" spans="1:4" ht="33.75" customHeight="1">
      <c r="A8" s="194"/>
      <c r="B8" s="34" t="s">
        <v>613</v>
      </c>
      <c r="C8" s="191" t="str">
        <f>IF(AND('Part2 お伺い書'!F45="Naturalization",'Part2 お伺い書'!G46="入力完了"),"OK",IF('Part2 お伺い書'!F45="BY Birth","OK",IF(AND('Part2 お伺い書'!F45="Naturalization",'Part2 お伺い書'!G46="必要項目です"),"NG! お伺い書シートのNo47 が未記です。","NG! お伺い書シートのNo46が未記入です。")))</f>
        <v>NG! お伺い書シートのNo46が未記入です。</v>
      </c>
      <c r="D8" s="192"/>
    </row>
    <row r="9" spans="1:4" ht="33.75" customHeight="1">
      <c r="A9" s="194"/>
      <c r="B9" s="34" t="s">
        <v>614</v>
      </c>
      <c r="C9" s="191" t="str">
        <f>IF(AND('Part2 お伺い書'!F47="OTHERS",'Part2 お伺い書'!G48="入力完了"),"OK",IF('Part2 お伺い書'!F47="","NG! お伺い書シートのNo48が未記入です。",IF('Part2 お伺い書'!F47&lt;&gt;"OTHERS","OK",IF(AND('Part2 お伺い書'!F47="OTHERS",'Part2 お伺い書'!G48="申請に必要項目です"),"NG! お伺い書シートのNo49が未記入です。","NG! お伺い書シートのNo48が未記入です。"))))</f>
        <v>NG! お伺い書シートのNo48が未記入です。</v>
      </c>
      <c r="D9" s="192"/>
    </row>
    <row r="10" spans="1:4" ht="33.75" customHeight="1">
      <c r="A10" s="194"/>
      <c r="B10" s="34" t="s">
        <v>615</v>
      </c>
      <c r="C10" s="191" t="str">
        <f>IF(AND('Part2 お伺い書'!F54="YES",'Part2 お伺い書'!G55="入力完了"),"OK",IF('Part2 お伺い書'!F54="NO","OK",IF(AND('Part2 お伺い書'!F54="YES",'Part2 お伺い書'!G55="申請に必要項目です"),"NG! お伺い書シートのNo56～No60が未記入です。", "NG! お伺い書シートのNo55に未記入はないですか？")))</f>
        <v>NG! お伺い書シートのNo55に未記入はないですか？</v>
      </c>
      <c r="D10" s="192"/>
    </row>
    <row r="11" spans="1:4" ht="33.75" customHeight="1">
      <c r="A11" s="194"/>
      <c r="B11" s="122" t="s">
        <v>616</v>
      </c>
      <c r="C11" s="191" t="str">
        <f>IF(AND('Part2 お伺い書'!F7="MARRIED",'Part2 お伺い書'!G86="入力完了",'Part2 お伺い書'!G87="入力完了",'Part2 お伺い書'!G89="入力完了",'Part2 お伺い書'!G91="入力完了",'Part2 お伺い書'!G92="入力完了"),"OK",IF('Part2 お伺い書'!F7="SINGLE","OK",IF('Part2 お伺い書'!F7="DIVORCEE","OK",IF(AND('Part2 お伺い書'!F7="MARRIED",'Part2 お伺い書'!G87="該当者のみ必要項目です",'Part2 お伺い書'!G88="該当者のみ必要項目です",'Part2 お伺い書'!G89="該当者のみ必要項目です",'Part2 お伺い書'!G90="該当者のみ必要項目です",'Part2 お伺い書'!G91="該当者のみ必要項目です",'Part2 お伺い書'!G92="該当者のみ必要項目です"),"NG! お伺い書シートのNo87~93に未記入があります。","NG! お伺い書シートのNo87～93に未記入があります。"))))</f>
        <v>NG! お伺い書シートのNo87～93に未記入があります。</v>
      </c>
      <c r="D11" s="192"/>
    </row>
    <row r="12" spans="1:4" ht="33.75" customHeight="1">
      <c r="A12" s="194"/>
      <c r="B12" s="34" t="s">
        <v>617</v>
      </c>
      <c r="C12" s="191" t="str">
        <f>IF(AND('Part2 お伺い書'!F107="YES",'Part2 お伺い書'!G108="入力完了"),"OK",IF('Part2 お伺い書'!F107="NO","OK",IF(AND('Part2 お伺い書'!F107="YES",'Part2 お伺い書'!G108="申請に必要項目です"),"NG! お伺い書シートのNo109が未記入です。","NG! お伺い書シートのNo108が未記入です。")))</f>
        <v>NG! お伺い書シートのNo108が未記入です。</v>
      </c>
      <c r="D12" s="192"/>
    </row>
    <row r="13" spans="1:4" ht="33.75" customHeight="1">
      <c r="A13" s="194"/>
      <c r="B13" s="34" t="s">
        <v>618</v>
      </c>
      <c r="C13" s="191" t="str">
        <f>IF('Part2 お伺い書'!F109="YES","No111～127に入力漏れがないか確認してください。",IF('Part2 お伺い書'!F109="NO","OK",IF('Part2 お伺い書'!F109="","NG! お伺い書シートのNo110が未記入です。","No111～127に入力漏れがないか確認してください。")))</f>
        <v>NG! お伺い書シートのNo110が未記入です。</v>
      </c>
      <c r="D13" s="192"/>
    </row>
    <row r="14" spans="1:4" ht="33.75" customHeight="1">
      <c r="A14" s="194"/>
      <c r="B14" s="34" t="s">
        <v>619</v>
      </c>
      <c r="C14" s="191" t="str">
        <f>IF(AND('Part2 お伺い書'!F127="YES",'Part2 お伺い書'!G128="入力完了"),"OK",IF('Part2 お伺い書'!F127="NO","OK",IF(AND('Part2 お伺い書'!F127="YES",'Part2 お伺い書'!G128="申請に必要項目です"),"NG! お伺い書シートのNo129が未記入です。","NG! お伺い書シートのNo128が未記入です。")))</f>
        <v>NG! お伺い書シートのNo128が未記入です。</v>
      </c>
      <c r="D14" s="192"/>
    </row>
    <row r="15" spans="1:4" ht="33.75" customHeight="1">
      <c r="A15" s="194"/>
      <c r="B15" s="35" t="s">
        <v>620</v>
      </c>
      <c r="C15" s="191" t="str">
        <f>IF(AND('Part2 お伺い書'!F135="YES",'Part3 過去10年間で訪問した国名はありますか'!G3="入力完了"),"OK",IF('Part2 お伺い書'!F135="NO","OK",IF('Part2 お伺い書'!F135="","NG! お伺い書シートのNo136が未記入です。","NG! 過去10年間の渡航国が未記入です。")))</f>
        <v>NG! お伺い書シートのNo136が未記入です。</v>
      </c>
      <c r="D15" s="192"/>
    </row>
    <row r="16" spans="1:4" ht="33.75" customHeight="1">
      <c r="A16" s="194"/>
      <c r="B16" s="34" t="s">
        <v>621</v>
      </c>
      <c r="C16" s="191" t="str">
        <f>IF(AND('Part2 お伺い書'!F137="YES",'Part2 お伺い書'!G138="入力完了"),"OK",IF('Part2 お伺い書'!F137="NO","OK",IF('Part2 お伺い書'!F137="","NG! お伺い書シートのNo138が未記入です。",IF(AND('Part2 お伺い書'!F137="YES",'Part2 お伺い書'!G138="申請に必要項目です"),"NG! お伺い書シートのNo139～No146に記入漏れはないですか？","NG! お伺い書シートのNo138"))))</f>
        <v>NG! お伺い書シートのNo138が未記入です。</v>
      </c>
      <c r="D16" s="192"/>
    </row>
    <row r="17" spans="1:20" ht="33.75" customHeight="1">
      <c r="A17" s="194"/>
      <c r="B17" s="34" t="s">
        <v>622</v>
      </c>
      <c r="C17" s="191" t="str">
        <f>IF(AND('Part2 お伺い書'!F146="OTHERS",'Part2 お伺い書'!G147="入力完了"),"OK",IF('Part2 お伺い書'!F146="","NG! お伺い書シートのNo147が未記入です。",IF('Part2 お伺い書'!F146&lt;&gt;"OTHERS","OK",IF(AND('Part2 お伺い書'!F146="OTHERS",'Part2 お伺い書'!G147="申請に必要項目です"),"NG! お伺い書シートのNo148が未記入です。","NG! お伺い書シートのNo147が未記入です。"))))</f>
        <v>NG! お伺い書シートのNo147が未記入です。</v>
      </c>
      <c r="D17" s="192"/>
    </row>
    <row r="18" spans="1:20" ht="33.75" customHeight="1">
      <c r="A18" s="194"/>
      <c r="B18" s="34" t="s">
        <v>623</v>
      </c>
      <c r="C18" s="191" t="str">
        <f>IF('Part2 お伺い書'!F159="NO","OK",IF('Part2 お伺い書'!F159="","No160が未記入です。","査証発給有無および追加書類有無はインドe-visaサポートチームの判断となります。"))</f>
        <v>No160が未記入です。</v>
      </c>
      <c r="D18" s="192"/>
    </row>
    <row r="19" spans="1:20" ht="33.75" customHeight="1">
      <c r="A19" s="194"/>
      <c r="B19" s="34" t="s">
        <v>624</v>
      </c>
      <c r="C19" s="191" t="str">
        <f>IF('Part2 お伺い書'!F160="NO","OK",IF('Part2 お伺い書'!F160="","No161が未記入です。","査証発給有無および追加書類有無はインドe-visaサポートチームの判断となります。"))</f>
        <v>No161が未記入です。</v>
      </c>
      <c r="D19" s="192"/>
    </row>
    <row r="20" spans="1:20" ht="33.75" customHeight="1">
      <c r="A20" s="194"/>
      <c r="B20" s="34" t="s">
        <v>625</v>
      </c>
      <c r="C20" s="191" t="str">
        <f>IF('Part2 お伺い書'!F161="NO","OK",IF('Part2 お伺い書'!F161="","No162が未記入です。","査証発給有無および追加書類有無はインドe-visaサポートチームの判断となります。"))</f>
        <v>No162が未記入です。</v>
      </c>
      <c r="D20" s="192"/>
      <c r="T20"/>
    </row>
    <row r="21" spans="1:20" ht="33.75" customHeight="1">
      <c r="A21" s="194"/>
      <c r="B21" s="34" t="s">
        <v>626</v>
      </c>
      <c r="C21" s="191" t="str">
        <f>IF('Part2 お伺い書'!F162="NO","OK",IF('Part2 お伺い書'!F162="","No163が未記入です。","査証発給有無および追加書類有無はインドe-visaサポートチームの判断となります。"))</f>
        <v>No163が未記入です。</v>
      </c>
      <c r="D21" s="192"/>
    </row>
    <row r="22" spans="1:20" ht="33.75" customHeight="1">
      <c r="A22" s="194"/>
      <c r="B22" s="34" t="s">
        <v>627</v>
      </c>
      <c r="C22" s="191" t="str">
        <f>IF('Part2 お伺い書'!F163="NO","OK",IF('Part2 お伺い書'!F163="","No164が未記入です。","査証発給有無および追加書類有無はインドe-visaサポートチームの判断となります。"))</f>
        <v>No164が未記入です。</v>
      </c>
      <c r="D22" s="192"/>
    </row>
    <row r="23" spans="1:20" ht="33.75" customHeight="1">
      <c r="A23" s="194"/>
      <c r="B23" s="44" t="s">
        <v>628</v>
      </c>
      <c r="C23" s="191" t="str">
        <f>IF('Part2 お伺い書'!F164="NO","OK",IF('Part2 お伺い書'!F164="","No165が未記入です。","査証発給有無および追加書類有無はインドe-visaサポートチームの判断となります。"))</f>
        <v>No165が未記入です。</v>
      </c>
      <c r="D23" s="192"/>
    </row>
    <row r="24" spans="1:20" ht="33.75" customHeight="1" thickBot="1">
      <c r="A24" s="204" t="s">
        <v>629</v>
      </c>
      <c r="B24" s="33" t="s">
        <v>606</v>
      </c>
      <c r="C24" s="208" t="s">
        <v>630</v>
      </c>
      <c r="D24" s="196"/>
    </row>
    <row r="25" spans="1:20" ht="33.75" customHeight="1">
      <c r="A25" s="205"/>
      <c r="B25" s="207" t="s">
        <v>631</v>
      </c>
      <c r="C25" s="47" t="s">
        <v>632</v>
      </c>
      <c r="D25" s="187" t="s">
        <v>633</v>
      </c>
    </row>
    <row r="26" spans="1:20" ht="33.75" customHeight="1">
      <c r="A26" s="205"/>
      <c r="B26" s="202"/>
      <c r="C26" s="47" t="s">
        <v>634</v>
      </c>
      <c r="D26" s="188"/>
    </row>
    <row r="27" spans="1:20" ht="33.75" customHeight="1">
      <c r="A27" s="205"/>
      <c r="B27" s="202"/>
      <c r="C27" s="60" t="s">
        <v>635</v>
      </c>
      <c r="D27" s="188"/>
    </row>
    <row r="28" spans="1:20" ht="33.75" customHeight="1">
      <c r="A28" s="205"/>
      <c r="B28" s="202"/>
      <c r="C28" s="47" t="s">
        <v>636</v>
      </c>
      <c r="D28" s="188"/>
    </row>
    <row r="29" spans="1:20" ht="33.75" customHeight="1">
      <c r="A29" s="205"/>
      <c r="B29" s="202"/>
      <c r="C29" s="47" t="s">
        <v>637</v>
      </c>
      <c r="D29" s="188"/>
    </row>
    <row r="30" spans="1:20" ht="33.75" customHeight="1" thickBot="1">
      <c r="A30" s="205"/>
      <c r="B30" s="202"/>
      <c r="C30" s="48" t="s">
        <v>638</v>
      </c>
      <c r="D30" s="189"/>
    </row>
    <row r="31" spans="1:20" ht="33.75" customHeight="1">
      <c r="A31" s="205"/>
      <c r="B31" s="190" t="s">
        <v>639</v>
      </c>
      <c r="C31" s="45" t="s">
        <v>640</v>
      </c>
      <c r="D31" s="187" t="s">
        <v>633</v>
      </c>
    </row>
    <row r="32" spans="1:20" ht="33.75" customHeight="1">
      <c r="A32" s="205"/>
      <c r="B32" s="190"/>
      <c r="C32" s="47" t="s">
        <v>636</v>
      </c>
      <c r="D32" s="188"/>
    </row>
    <row r="33" spans="1:4" ht="33.75" customHeight="1">
      <c r="A33" s="205"/>
      <c r="B33" s="190"/>
      <c r="C33" s="47" t="s">
        <v>641</v>
      </c>
      <c r="D33" s="188"/>
    </row>
    <row r="34" spans="1:4" ht="33.75" customHeight="1" thickBot="1">
      <c r="A34" s="205"/>
      <c r="B34" s="202"/>
      <c r="C34" s="48" t="s">
        <v>638</v>
      </c>
      <c r="D34" s="189"/>
    </row>
    <row r="35" spans="1:4" ht="33.75" customHeight="1">
      <c r="A35" s="205"/>
      <c r="B35" s="202" t="s">
        <v>642</v>
      </c>
      <c r="C35" s="50" t="s">
        <v>643</v>
      </c>
      <c r="D35" s="187" t="s">
        <v>633</v>
      </c>
    </row>
    <row r="36" spans="1:4" ht="33.75" customHeight="1">
      <c r="A36" s="205"/>
      <c r="B36" s="202"/>
      <c r="C36" s="49" t="s">
        <v>644</v>
      </c>
      <c r="D36" s="188"/>
    </row>
    <row r="37" spans="1:4" ht="33.75" customHeight="1">
      <c r="A37" s="205"/>
      <c r="B37" s="202"/>
      <c r="C37" s="49" t="s">
        <v>645</v>
      </c>
      <c r="D37" s="188"/>
    </row>
    <row r="38" spans="1:4" ht="33.75" customHeight="1" thickBot="1">
      <c r="A38" s="205"/>
      <c r="B38" s="202"/>
      <c r="C38" s="48" t="s">
        <v>646</v>
      </c>
      <c r="D38" s="189"/>
    </row>
    <row r="39" spans="1:4" ht="33.75" customHeight="1">
      <c r="A39" s="205"/>
      <c r="B39" s="203"/>
      <c r="C39" s="45" t="s">
        <v>647</v>
      </c>
      <c r="D39" s="187" t="s">
        <v>633</v>
      </c>
    </row>
    <row r="40" spans="1:4" ht="49.9" customHeight="1" thickBot="1">
      <c r="A40" s="205"/>
      <c r="B40" s="203"/>
      <c r="C40" s="48" t="s">
        <v>648</v>
      </c>
      <c r="D40" s="189"/>
    </row>
    <row r="41" spans="1:4" ht="33.75" customHeight="1">
      <c r="A41" s="205"/>
      <c r="B41" s="202" t="s">
        <v>649</v>
      </c>
      <c r="C41" s="51" t="s">
        <v>650</v>
      </c>
      <c r="D41" s="187" t="s">
        <v>633</v>
      </c>
    </row>
    <row r="42" spans="1:4" ht="33.75" customHeight="1">
      <c r="A42" s="205"/>
      <c r="B42" s="202"/>
      <c r="C42" s="46" t="s">
        <v>651</v>
      </c>
      <c r="D42" s="188"/>
    </row>
    <row r="43" spans="1:4" ht="33.75" customHeight="1">
      <c r="A43" s="205"/>
      <c r="B43" s="202"/>
      <c r="C43" s="46" t="s">
        <v>652</v>
      </c>
      <c r="D43" s="188"/>
    </row>
    <row r="44" spans="1:4" ht="33.75" customHeight="1">
      <c r="A44" s="205"/>
      <c r="B44" s="202"/>
      <c r="C44" s="46" t="s">
        <v>653</v>
      </c>
      <c r="D44" s="188"/>
    </row>
    <row r="45" spans="1:4" ht="33.75" customHeight="1">
      <c r="A45" s="205"/>
      <c r="B45" s="202"/>
      <c r="C45" s="46" t="s">
        <v>654</v>
      </c>
      <c r="D45" s="188"/>
    </row>
    <row r="46" spans="1:4" ht="33.75" customHeight="1">
      <c r="A46" s="205"/>
      <c r="B46" s="202"/>
      <c r="C46" s="37" t="s">
        <v>655</v>
      </c>
      <c r="D46" s="188"/>
    </row>
    <row r="47" spans="1:4" ht="33.75" customHeight="1">
      <c r="A47" s="205"/>
      <c r="B47" s="202"/>
      <c r="C47" s="47" t="s">
        <v>656</v>
      </c>
      <c r="D47" s="188"/>
    </row>
    <row r="48" spans="1:4" ht="33.75" customHeight="1" thickBot="1">
      <c r="A48" s="205"/>
      <c r="B48" s="202"/>
      <c r="C48" s="48" t="s">
        <v>657</v>
      </c>
      <c r="D48" s="189"/>
    </row>
    <row r="49" spans="1:6" ht="33.75" customHeight="1">
      <c r="A49" s="205"/>
      <c r="B49" s="202" t="s">
        <v>658</v>
      </c>
      <c r="C49" s="45" t="s">
        <v>640</v>
      </c>
      <c r="D49" s="187" t="s">
        <v>633</v>
      </c>
    </row>
    <row r="50" spans="1:6" ht="33.75" customHeight="1">
      <c r="A50" s="205"/>
      <c r="B50" s="202"/>
      <c r="C50" s="47" t="s">
        <v>636</v>
      </c>
      <c r="D50" s="188"/>
    </row>
    <row r="51" spans="1:6" ht="33.75" customHeight="1" thickBot="1">
      <c r="A51" s="205"/>
      <c r="B51" s="202"/>
      <c r="C51" s="48" t="s">
        <v>659</v>
      </c>
      <c r="D51" s="189"/>
    </row>
    <row r="52" spans="1:6" ht="33.75" customHeight="1">
      <c r="A52" s="205"/>
      <c r="B52" s="190" t="s">
        <v>660</v>
      </c>
      <c r="C52" s="45" t="s">
        <v>640</v>
      </c>
      <c r="D52" s="187" t="s">
        <v>633</v>
      </c>
    </row>
    <row r="53" spans="1:6" ht="33.75" customHeight="1">
      <c r="A53" s="205"/>
      <c r="B53" s="190"/>
      <c r="C53" s="47" t="s">
        <v>636</v>
      </c>
      <c r="D53" s="188"/>
    </row>
    <row r="54" spans="1:6" ht="33.75" customHeight="1" thickBot="1">
      <c r="A54" s="205"/>
      <c r="B54" s="190"/>
      <c r="C54" s="48" t="s">
        <v>661</v>
      </c>
      <c r="D54" s="189"/>
    </row>
    <row r="55" spans="1:6" ht="33.75" customHeight="1">
      <c r="A55" s="205"/>
      <c r="B55" s="190" t="s">
        <v>662</v>
      </c>
      <c r="C55" s="45" t="s">
        <v>663</v>
      </c>
      <c r="D55" s="187" t="s">
        <v>633</v>
      </c>
    </row>
    <row r="56" spans="1:6" ht="33.75" customHeight="1">
      <c r="A56" s="205"/>
      <c r="B56" s="190"/>
      <c r="C56" s="47" t="s">
        <v>636</v>
      </c>
      <c r="D56" s="188"/>
    </row>
    <row r="57" spans="1:6" ht="33.75" customHeight="1" thickBot="1">
      <c r="A57" s="205"/>
      <c r="B57" s="190"/>
      <c r="C57" s="48" t="s">
        <v>659</v>
      </c>
      <c r="D57" s="189"/>
    </row>
    <row r="58" spans="1:6" ht="95.45" customHeight="1" thickBot="1">
      <c r="A58" s="206"/>
      <c r="B58" s="52" t="s">
        <v>664</v>
      </c>
      <c r="C58" s="53" t="s">
        <v>665</v>
      </c>
      <c r="D58" s="81" t="s">
        <v>633</v>
      </c>
    </row>
    <row r="59" spans="1:6" ht="33.75" customHeight="1">
      <c r="C59"/>
      <c r="D59"/>
      <c r="E59"/>
      <c r="F59"/>
    </row>
    <row r="60" spans="1:6" ht="33.75" customHeight="1">
      <c r="C60"/>
      <c r="D60"/>
      <c r="E60"/>
      <c r="F60"/>
    </row>
  </sheetData>
  <sheetProtection algorithmName="SHA-512" hashValue="oK0MbYY8XJvT/KvA5Mm42bt6q4s9eqXVRbodIvkzcKazBDd5a1RLzITsmH4RpFp+K1T4fucU31ldXsUjNUF+Fg==" saltValue="qmxh9fooQsASLinzb8Y2GQ==" spinCount="100000" sheet="1" objects="1" scenarios="1"/>
  <mergeCells count="40">
    <mergeCell ref="A1:D1"/>
    <mergeCell ref="B35:B40"/>
    <mergeCell ref="A24:A58"/>
    <mergeCell ref="D52:D54"/>
    <mergeCell ref="D25:D30"/>
    <mergeCell ref="B25:B30"/>
    <mergeCell ref="B41:B48"/>
    <mergeCell ref="B31:B34"/>
    <mergeCell ref="B49:B51"/>
    <mergeCell ref="C24:D24"/>
    <mergeCell ref="C3:D3"/>
    <mergeCell ref="C6:D6"/>
    <mergeCell ref="C7:D7"/>
    <mergeCell ref="C8:D8"/>
    <mergeCell ref="C19:D19"/>
    <mergeCell ref="C20:D20"/>
    <mergeCell ref="C21:D21"/>
    <mergeCell ref="A2:A23"/>
    <mergeCell ref="C2:D2"/>
    <mergeCell ref="C14:D14"/>
    <mergeCell ref="C15:D15"/>
    <mergeCell ref="C16:D16"/>
    <mergeCell ref="C17:D17"/>
    <mergeCell ref="C18:D18"/>
    <mergeCell ref="C4:D4"/>
    <mergeCell ref="C22:D22"/>
    <mergeCell ref="C9:D9"/>
    <mergeCell ref="C10:D10"/>
    <mergeCell ref="C11:D11"/>
    <mergeCell ref="C23:D23"/>
    <mergeCell ref="C12:D12"/>
    <mergeCell ref="C13:D13"/>
    <mergeCell ref="D49:D51"/>
    <mergeCell ref="D55:D57"/>
    <mergeCell ref="B55:B57"/>
    <mergeCell ref="B52:B54"/>
    <mergeCell ref="D31:D34"/>
    <mergeCell ref="D41:D48"/>
    <mergeCell ref="D35:D38"/>
    <mergeCell ref="D39:D40"/>
  </mergeCells>
  <phoneticPr fontId="2"/>
  <conditionalFormatting sqref="C3">
    <cfRule type="expression" dxfId="38" priority="37">
      <formula>$C$3="同意されてません。同意がない場合申請代行は受付不可です"</formula>
    </cfRule>
  </conditionalFormatting>
  <conditionalFormatting sqref="C4">
    <cfRule type="expression" dxfId="37" priority="1">
      <formula>C4&lt;&gt;"OK"</formula>
    </cfRule>
  </conditionalFormatting>
  <conditionalFormatting sqref="C5">
    <cfRule type="expression" dxfId="36" priority="39">
      <formula>$C$5&lt;&gt;"OK"</formula>
    </cfRule>
  </conditionalFormatting>
  <conditionalFormatting sqref="C7:C9">
    <cfRule type="expression" dxfId="35" priority="27">
      <formula>C7&lt;&gt;"OK"</formula>
    </cfRule>
  </conditionalFormatting>
  <conditionalFormatting sqref="C17">
    <cfRule type="expression" dxfId="34" priority="35">
      <formula>C17&lt;&gt;"OK"</formula>
    </cfRule>
  </conditionalFormatting>
  <conditionalFormatting sqref="C6:D6">
    <cfRule type="expression" dxfId="33" priority="24">
      <formula>C6&lt;&gt;"OK"</formula>
    </cfRule>
  </conditionalFormatting>
  <conditionalFormatting sqref="C10:D16">
    <cfRule type="expression" dxfId="32" priority="19">
      <formula>C10&lt;&gt;"OK"</formula>
    </cfRule>
  </conditionalFormatting>
  <conditionalFormatting sqref="C18:D23">
    <cfRule type="expression" dxfId="31" priority="13">
      <formula>C18&lt;&gt;"OK"</formula>
    </cfRule>
  </conditionalFormatting>
  <conditionalFormatting sqref="D5">
    <cfRule type="expression" dxfId="30" priority="2">
      <formula>$D$5&lt;&gt;0</formula>
    </cfRule>
  </conditionalFormatting>
  <conditionalFormatting sqref="D25">
    <cfRule type="expression" dxfId="29" priority="12">
      <formula>D25="確認しチェックしてください"</formula>
    </cfRule>
  </conditionalFormatting>
  <conditionalFormatting sqref="D31">
    <cfRule type="expression" dxfId="28" priority="11">
      <formula>D31="確認しチェックしてください"</formula>
    </cfRule>
  </conditionalFormatting>
  <conditionalFormatting sqref="D35">
    <cfRule type="expression" dxfId="27" priority="10">
      <formula>D35="確認しチェックしてください"</formula>
    </cfRule>
  </conditionalFormatting>
  <conditionalFormatting sqref="D39">
    <cfRule type="expression" dxfId="26" priority="9">
      <formula>D39="確認しチェックしてください"</formula>
    </cfRule>
  </conditionalFormatting>
  <conditionalFormatting sqref="D41">
    <cfRule type="expression" dxfId="25" priority="7">
      <formula>D41="確認しチェックしてください"</formula>
    </cfRule>
  </conditionalFormatting>
  <conditionalFormatting sqref="D49:D58">
    <cfRule type="expression" dxfId="24" priority="4">
      <formula>D49="確認しチェックしてください"</formula>
    </cfRule>
  </conditionalFormatting>
  <dataValidations count="1">
    <dataValidation type="list" allowBlank="1" showInputMessage="1" showErrorMessage="1" sqref="D52 D55 D58 D49 D41 D25:D39" xr:uid="{7D409AA9-FBC7-4775-A782-864E7EAA68BF}">
      <formula1>"確認しチェックしてください,✓"</formula1>
    </dataValidation>
  </dataValidations>
  <pageMargins left="0.7" right="0.7" top="0.75" bottom="0.75" header="0.3" footer="0.3"/>
  <pageSetup paperSize="9" scale="35" orientation="portrait" r:id="rId1"/>
  <colBreaks count="1" manualBreakCount="1">
    <brk id="4" max="1048575" man="1"/>
  </col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B3ADF-48C1-4AFF-B9E3-76AA22BF8074}">
  <dimension ref="A1:E61"/>
  <sheetViews>
    <sheetView view="pageBreakPreview" zoomScale="55" zoomScaleNormal="55" zoomScaleSheetLayoutView="55" workbookViewId="0">
      <selection activeCell="C8" sqref="C8:C9"/>
    </sheetView>
  </sheetViews>
  <sheetFormatPr defaultColWidth="9" defaultRowHeight="30"/>
  <cols>
    <col min="1" max="1" width="6.375" style="32" bestFit="1" customWidth="1"/>
    <col min="2" max="2" width="53.25" style="32" customWidth="1"/>
    <col min="3" max="3" width="122.25" style="32" customWidth="1"/>
    <col min="4" max="4" width="71.875" style="36" customWidth="1"/>
    <col min="5" max="5" width="11.25" style="32" hidden="1" customWidth="1"/>
    <col min="6" max="16384" width="9" style="32"/>
  </cols>
  <sheetData>
    <row r="1" spans="1:4" ht="33.75" thickBot="1">
      <c r="A1" s="209" t="str">
        <f>'Part2 お伺い書'!I15&amp;'Part2 お伺い書'!I16&amp;"　VISA課チェックリスト"</f>
        <v>　VISA課チェックリスト</v>
      </c>
      <c r="B1" s="210"/>
      <c r="C1" s="210"/>
      <c r="D1" s="211"/>
    </row>
    <row r="2" spans="1:4" ht="30" customHeight="1">
      <c r="A2" s="214" t="s">
        <v>666</v>
      </c>
      <c r="B2" s="217" t="s">
        <v>667</v>
      </c>
      <c r="C2" s="217"/>
      <c r="D2" s="218"/>
    </row>
    <row r="3" spans="1:4">
      <c r="A3" s="215"/>
      <c r="B3" s="91" t="s">
        <v>668</v>
      </c>
      <c r="C3" s="219" t="str">
        <f>IF('Part2 お伺い書'!F2="同意する","OK","同意されてません。同意がない場合申請代行は受付不可です")</f>
        <v>同意されてません。同意がない場合申請代行は受付不可です</v>
      </c>
      <c r="D3" s="220"/>
    </row>
    <row r="4" spans="1:4" ht="33">
      <c r="A4" s="215"/>
      <c r="B4" s="91" t="s">
        <v>610</v>
      </c>
      <c r="C4" s="54" t="str">
        <f>IF('Part2 お伺い書'!G165=0,"OK","NG!お伺い書シートの黄色い箇所が未記入です。　　　　　未記入数　⇒")</f>
        <v>NG!お伺い書シートの黄色い箇所が未記入です。　　　　　未記入数　⇒</v>
      </c>
      <c r="D4" s="55">
        <f>IF(AND('Part2 お伺い書'!F135="YES",'Part2 お伺い書'!G165="0",'Part3 過去10年間で訪問した国名はありますか'!G23="0"),"OK",IF(AND('Part2 お伺い書'!F135="NO",'Part2 お伺い書'!G165="0"),"OK",IF(AND('Part2 お伺い書'!F135="NO",'Part2 お伺い書'!G165&lt;&gt;"0"),'Part2 お伺い書'!G165,'Part2 お伺い書'!G165+'Part3 過去10年間で訪問した国名はありますか'!G23)))</f>
        <v>89</v>
      </c>
    </row>
    <row r="5" spans="1:4">
      <c r="A5" s="215"/>
      <c r="B5" s="91" t="s">
        <v>669</v>
      </c>
      <c r="C5" s="236" t="str">
        <f>IF(AND('Part2 お伺い書'!F135="YES",'Part3 過去10年間で訪問した国名はありますか'!G3="入力完了"),"渡航歴シート印刷漏れに注意！",IF('Part2 お伺い書'!F135="NO","OK",IF('Part2 お伺い書'!F135="","NG! お伺い書シートのNo136が未記入です。","NG! 過去10年間の渡航国が未記入です。")))</f>
        <v>NG! お伺い書シートのNo136が未記入です。</v>
      </c>
      <c r="D5" s="198"/>
    </row>
    <row r="6" spans="1:4">
      <c r="A6" s="215"/>
      <c r="B6" s="91" t="s">
        <v>609</v>
      </c>
      <c r="C6" s="197" t="str">
        <f>IF('Part2 お伺い書'!F10="いいえ　(注)査証申請不可。自国での申請が必要です。","日本での申請不可！",IF('Part2 お伺い書'!F10="【日本国籍で海外居住されてた方のみ】通算していいえ　(注)大使館申請になるか確認が必要です。","E-VISA申請できるか確認が必要！","OK"))</f>
        <v>OK</v>
      </c>
      <c r="D6" s="198"/>
    </row>
    <row r="7" spans="1:4" ht="60">
      <c r="A7" s="215"/>
      <c r="B7" s="92" t="s">
        <v>670</v>
      </c>
      <c r="C7" s="212" t="str">
        <f>IF(COUNTIF('Part3 過去10年間で訪問した国名はありますか'!F3:F22,"DEMOCRATIC PEOPLE'S REPUBLIC OF KOREA"),"北朝鮮行ってるのでRPAで回せません！初めから手作業で申請書作成してください！！","OK")</f>
        <v>OK</v>
      </c>
      <c r="D7" s="213"/>
    </row>
    <row r="8" spans="1:4" ht="70.5">
      <c r="A8" s="215"/>
      <c r="B8" s="231" t="s">
        <v>671</v>
      </c>
      <c r="C8" s="225" t="s">
        <v>672</v>
      </c>
      <c r="D8" s="117" t="s">
        <v>673</v>
      </c>
    </row>
    <row r="9" spans="1:4">
      <c r="A9" s="215"/>
      <c r="B9" s="232"/>
      <c r="C9" s="227"/>
      <c r="D9" s="87" t="str">
        <f>'Part2 お伺い書'!I52</f>
        <v/>
      </c>
    </row>
    <row r="10" spans="1:4" ht="70.5">
      <c r="A10" s="215"/>
      <c r="B10" s="229" t="s">
        <v>674</v>
      </c>
      <c r="C10" s="225" t="s">
        <v>675</v>
      </c>
      <c r="D10" s="117" t="s">
        <v>676</v>
      </c>
    </row>
    <row r="11" spans="1:4">
      <c r="A11" s="215"/>
      <c r="B11" s="230"/>
      <c r="C11" s="227"/>
      <c r="D11" s="87" t="str">
        <f>'Part2 お伺い書'!I53</f>
        <v/>
      </c>
    </row>
    <row r="12" spans="1:4" ht="70.5">
      <c r="A12" s="215"/>
      <c r="B12" s="221" t="s">
        <v>677</v>
      </c>
      <c r="C12" s="223" t="s">
        <v>678</v>
      </c>
      <c r="D12" s="117" t="s">
        <v>679</v>
      </c>
    </row>
    <row r="13" spans="1:4">
      <c r="A13" s="215"/>
      <c r="B13" s="222"/>
      <c r="C13" s="224"/>
      <c r="D13" s="87" t="str">
        <f>'Part2 お伺い書'!I51</f>
        <v/>
      </c>
    </row>
    <row r="14" spans="1:4" ht="60">
      <c r="A14" s="215"/>
      <c r="B14" s="221" t="s">
        <v>680</v>
      </c>
      <c r="C14" s="223" t="s">
        <v>681</v>
      </c>
      <c r="D14" s="86" t="s">
        <v>682</v>
      </c>
    </row>
    <row r="15" spans="1:4">
      <c r="A15" s="215"/>
      <c r="B15" s="222"/>
      <c r="C15" s="224"/>
      <c r="D15" s="87" t="str">
        <f>'Part2 お伺い書'!I12</f>
        <v/>
      </c>
    </row>
    <row r="16" spans="1:4" ht="60">
      <c r="A16" s="215"/>
      <c r="B16" s="221" t="s">
        <v>683</v>
      </c>
      <c r="C16" s="225" t="s">
        <v>684</v>
      </c>
      <c r="D16" s="86" t="s">
        <v>685</v>
      </c>
    </row>
    <row r="17" spans="1:5">
      <c r="A17" s="215"/>
      <c r="B17" s="228"/>
      <c r="C17" s="226"/>
      <c r="D17" s="87" t="str">
        <f>'Part2 お伺い書'!I15</f>
        <v/>
      </c>
    </row>
    <row r="18" spans="1:5" ht="60">
      <c r="A18" s="215"/>
      <c r="B18" s="228"/>
      <c r="C18" s="226"/>
      <c r="D18" s="86" t="s">
        <v>686</v>
      </c>
    </row>
    <row r="19" spans="1:5">
      <c r="A19" s="215"/>
      <c r="B19" s="222"/>
      <c r="C19" s="227"/>
      <c r="D19" s="87" t="str">
        <f>'Part2 お伺い書'!I16</f>
        <v/>
      </c>
    </row>
    <row r="20" spans="1:5" ht="60" customHeight="1">
      <c r="A20" s="215"/>
      <c r="B20" s="111" t="s">
        <v>687</v>
      </c>
      <c r="C20" s="225" t="str">
        <f>IF('Part2 お伺い書'!F110="e-Visa","過去取得した査証がe-visa/VOAの場合は、発行地・発給日に修正がないか確認してください。",IF('Part2 お伺い書'!F110="VISA ON ARRIVAL(BUSINESS)","過去取得した査証がe-visa/VOAの場合は、発行地・発給日に修正がないか確認してください。",IF('Part2 お伺い書'!F110="VISA ON ARRIVAL(TOURISM)","過去取得した査証がe-visa/VOAの場合は、発行地・発給日に修正がないか確認してください。",IF('Part2 お伺い書'!F110="VISA ON ARRIVAL(CONFERENCE)","過去取得した査証がe-visa/VOAの場合は、発行地・発給日に修正がないか確認してください。",IF('Part2 お伺い書'!F110="VISA ON ARRIVAL(MEDICAL PURPOSES)","過去取得した査証がe-visa/VOAの場合は、発行地・発給日に修正がないか確認してください。",IF('Part2 お伺い書'!F109="No","取得歴無OK","データ面と確認してください。"))))))</f>
        <v>データ面と確認してください。</v>
      </c>
      <c r="D20" s="80">
        <f>'Part2 お伺い書'!F110</f>
        <v>0</v>
      </c>
    </row>
    <row r="21" spans="1:5" ht="70.5">
      <c r="A21" s="215"/>
      <c r="B21" s="223" t="s">
        <v>688</v>
      </c>
      <c r="C21" s="226"/>
      <c r="D21" s="118" t="s">
        <v>689</v>
      </c>
    </row>
    <row r="22" spans="1:5">
      <c r="A22" s="215"/>
      <c r="B22" s="224"/>
      <c r="C22" s="226"/>
      <c r="D22" s="109" t="str">
        <f>'Part2 お伺い書'!I114&amp;" "&amp;'Part2 お伺い書'!I113</f>
        <v xml:space="preserve"> </v>
      </c>
    </row>
    <row r="23" spans="1:5" ht="70.5">
      <c r="A23" s="215"/>
      <c r="B23" s="223" t="s">
        <v>690</v>
      </c>
      <c r="C23" s="226"/>
      <c r="D23" s="118" t="s">
        <v>691</v>
      </c>
    </row>
    <row r="24" spans="1:5">
      <c r="A24" s="215"/>
      <c r="B24" s="224"/>
      <c r="C24" s="227"/>
      <c r="D24" s="109" t="str">
        <f>'Part2 お伺い書'!I112</f>
        <v/>
      </c>
    </row>
    <row r="25" spans="1:5">
      <c r="A25" s="215"/>
      <c r="B25" s="237" t="s">
        <v>692</v>
      </c>
      <c r="C25" s="237"/>
      <c r="D25" s="238"/>
    </row>
    <row r="26" spans="1:5" ht="60">
      <c r="A26" s="215"/>
      <c r="B26" s="92" t="s">
        <v>693</v>
      </c>
      <c r="C26" s="85" t="str">
        <f>IF('Part2 お伺い書'!I52='Part2 お伺い書'!I53,"パスポート発行日・有効期限不備！Part2 お伺い書'!I52とI53を確認して修正してください。",IF('Part2 お伺い書'!I52&gt;'Part2 お伺い書'!I53,"パスポート発行日・有効期限不備！Part2 お伺い書'!I52とI53を確認して修正してください。","OK"))</f>
        <v>パスポート発行日・有効期限不備！Part2 お伺い書'!I52とI53を確認して修正してください。</v>
      </c>
      <c r="D26" s="120" t="s">
        <v>694</v>
      </c>
    </row>
    <row r="27" spans="1:5" ht="35.25">
      <c r="A27" s="215"/>
      <c r="B27" s="91" t="s">
        <v>695</v>
      </c>
      <c r="C27" s="34" t="str">
        <f>IF(LEN('Part2 お伺い書'!I65) &gt;50, "50文字超えてるため、RPA稼働前に「Part2 お伺い書シート【I65】を50文字以下に修正してください。", "OK")</f>
        <v>OK</v>
      </c>
      <c r="D27" s="121" t="s">
        <v>696</v>
      </c>
    </row>
    <row r="28" spans="1:5" ht="35.25">
      <c r="A28" s="215"/>
      <c r="B28" s="91" t="s">
        <v>697</v>
      </c>
      <c r="C28" s="34" t="str">
        <f>IF(LEN('Part2 お伺い書'!I66) &gt;50, "50文字超えてるため、RPA稼働前に「Part2 お伺い書シート【I66】を50文字以下に修正してください。", "OK")</f>
        <v>OK</v>
      </c>
      <c r="D28" s="121" t="s">
        <v>698</v>
      </c>
    </row>
    <row r="29" spans="1:5" ht="35.25">
      <c r="A29" s="215"/>
      <c r="B29" s="91" t="s">
        <v>699</v>
      </c>
      <c r="C29" s="35" t="str">
        <f>IF(E29 &gt;50,  "50文字超えてるため、RPA稼働前に「Part2 お伺い書シート【I68,I69,I71,I72】の合計が
50文字以下になるように修正してください。", "OK")</f>
        <v>OK</v>
      </c>
      <c r="D29" s="121" t="s">
        <v>700</v>
      </c>
      <c r="E29" s="80">
        <f>SUM('Part2 お伺い書'!J72,'Part2 お伺い書'!J71,'Part2 お伺い書'!J69,'Part2 お伺い書'!J68,'Part2 お伺い書'!J67)</f>
        <v>2</v>
      </c>
    </row>
    <row r="30" spans="1:5" ht="35.25">
      <c r="A30" s="215"/>
      <c r="B30" s="91" t="s">
        <v>701</v>
      </c>
      <c r="C30" s="34" t="str">
        <f>IF(E30 &gt;50,  "50文字超えてるため、RPA稼働前に「Part2 お伺い書シート【I68,I69,I70,I73,I74】の合計が
50文字以下になるように修正してください。", "OK")</f>
        <v>OK</v>
      </c>
      <c r="D30" s="121" t="s">
        <v>702</v>
      </c>
      <c r="E30" s="80">
        <f>SUM('Part2 お伺い書'!J70,'Part2 お伺い書'!J69,'Part2 お伺い書'!J68,'Part2 お伺い書'!J73,'Part2 お伺い書'!J74)</f>
        <v>0</v>
      </c>
    </row>
    <row r="31" spans="1:5" ht="60">
      <c r="A31" s="215"/>
      <c r="B31" s="91" t="s">
        <v>703</v>
      </c>
      <c r="C31" s="35" t="str">
        <f>IF(LEN('Part2 お伺い書'!I75)&gt;35,"35文字超えてるため、RPA稼働前に「Part2 お伺い書シート【I75】を35文字以下に修正してください。",IF(LEN('Part2 お伺い書'!I75)&lt;4,"文字数が少ないので、RPA稼働前に「Part2 お伺い書シート【I75】が正しく記載されるか確認してください。","OK"))</f>
        <v>文字数が少ないので、RPA稼働前に「Part2 お伺い書シート【I75】が正しく記載されるか確認してください。</v>
      </c>
      <c r="D31" s="121" t="s">
        <v>704</v>
      </c>
    </row>
    <row r="32" spans="1:5" ht="35.25">
      <c r="A32" s="215"/>
      <c r="B32" s="91" t="s">
        <v>705</v>
      </c>
      <c r="C32" s="34" t="str">
        <f>IF(LEN('Part2 お伺い書'!I76) &gt;50, "50文字超えてるため、RPA稼働前に「Part2 お伺い書シート【I76】を50文字以下に修正してください。", "OK")</f>
        <v>OK</v>
      </c>
      <c r="D32" s="121" t="s">
        <v>706</v>
      </c>
    </row>
    <row r="33" spans="1:5" ht="35.25">
      <c r="A33" s="215"/>
      <c r="B33" s="91" t="s">
        <v>707</v>
      </c>
      <c r="C33" s="35" t="str">
        <f>IF(E33 &gt;50,  "50文字超えてるため、RPA稼働前に「Part2 お伺い書シート【I77,I78,I79,I80,I83,I84】の合計が
50文字以下になるように修正してください。", "OK")</f>
        <v>OK</v>
      </c>
      <c r="D33" s="121" t="s">
        <v>708</v>
      </c>
      <c r="E33" s="80">
        <f>SUM('Part2 お伺い書'!J80,'Part2 お伺い書'!J79,'Part2 お伺い書'!J78,'Part2 お伺い書'!J77,'Part2 お伺い書'!J83,'Part2 お伺い書'!J84)</f>
        <v>14</v>
      </c>
    </row>
    <row r="34" spans="1:5" ht="60">
      <c r="A34" s="215"/>
      <c r="B34" s="91" t="s">
        <v>709</v>
      </c>
      <c r="C34" s="35" t="str">
        <f>IF(LEN('Part2 お伺い書'!I85)&gt;35,"35文字超えてるため、RPA稼働前に「Part2 お伺い書シート【I85】を35文字以下に修正してください。",IF(LEN('Part2 お伺い書'!I85)&lt;4,"文字数が少ないので、RPA稼働前に「Part2 お伺い書シート【I85】が正しく記載されるか確認してください。","OK"))</f>
        <v>文字数が少ないので、RPA稼働前に「Part2 お伺い書シート【I85】が正しく記載されるか確認してください。</v>
      </c>
      <c r="D34" s="121" t="s">
        <v>710</v>
      </c>
    </row>
    <row r="35" spans="1:5" ht="35.25">
      <c r="A35" s="215"/>
      <c r="B35" s="90" t="s">
        <v>711</v>
      </c>
      <c r="C35" s="34" t="str">
        <f>IF(LEN('Part2 お伺い書'!I120) &gt;35, "35文字超えてるため、RPA稼働前に「Part2 お伺い書シート【I118】を35文字以下に修正してください。", "OK")</f>
        <v>OK</v>
      </c>
      <c r="D35" s="121" t="s">
        <v>712</v>
      </c>
    </row>
    <row r="36" spans="1:5" ht="35.25">
      <c r="A36" s="215"/>
      <c r="B36" s="90" t="s">
        <v>713</v>
      </c>
      <c r="C36" s="34" t="str">
        <f>IF(LEN('Part2 お伺い書'!I125) &gt;35, "35文字超えてるため、RPA稼働前に「Part2 お伺い書シート【I123】を35文字以下に修正してください。", "OK")</f>
        <v>OK</v>
      </c>
      <c r="D36" s="121" t="s">
        <v>714</v>
      </c>
    </row>
    <row r="37" spans="1:5" ht="35.25">
      <c r="A37" s="215"/>
      <c r="B37" s="90" t="s">
        <v>715</v>
      </c>
      <c r="C37" s="34" t="str">
        <f>IF(LEN('Part2 お伺い書'!I126) &gt;35, "35文字超えてるため、RPA稼働前に「Part2 お伺い書シート【I124】を35文字以下に修正してください。", "OK")</f>
        <v>OK</v>
      </c>
      <c r="D37" s="121" t="s">
        <v>716</v>
      </c>
    </row>
    <row r="38" spans="1:5" ht="35.25">
      <c r="A38" s="215"/>
      <c r="B38" s="90" t="s">
        <v>717</v>
      </c>
      <c r="C38" s="34" t="str">
        <f>IF(E38 &gt;35, "35文字超えてるため、RPA稼働前に「Part2 お伺い書シート【I150,I151,I152,I153】の合計が
35文字以下になるように修正してください。", "OK")</f>
        <v>OK</v>
      </c>
      <c r="D38" s="121" t="s">
        <v>718</v>
      </c>
      <c r="E38" s="80">
        <f>SUM('Part2 お伺い書'!J153,'Part2 お伺い書'!J152,'Part2 お伺い書'!J150,'Part2 お伺い書'!J151)</f>
        <v>2</v>
      </c>
    </row>
    <row r="39" spans="1:5" ht="36" thickBot="1">
      <c r="A39" s="216"/>
      <c r="B39" s="90" t="s">
        <v>719</v>
      </c>
      <c r="C39" s="34" t="str">
        <f>IF(E39 &gt;35, "35文字超えてるため、RPA稼働前に「Part2 お伺い書シート【I154,I155,I156】の合計が
35文字以下になるように修正してください。", "OK")</f>
        <v>OK</v>
      </c>
      <c r="D39" s="121" t="s">
        <v>720</v>
      </c>
      <c r="E39" s="80">
        <f>SUM('Part2 お伺い書'!J156,'Part2 お伺い書'!J155,'Part2 お伺い書'!J154)</f>
        <v>0</v>
      </c>
    </row>
    <row r="40" spans="1:5">
      <c r="A40" s="214" t="s">
        <v>721</v>
      </c>
      <c r="B40" s="217" t="s">
        <v>722</v>
      </c>
      <c r="C40" s="217"/>
      <c r="D40" s="218"/>
    </row>
    <row r="41" spans="1:5" ht="70.5">
      <c r="A41" s="215"/>
      <c r="B41" s="221" t="s">
        <v>723</v>
      </c>
      <c r="C41" s="248" t="s">
        <v>724</v>
      </c>
      <c r="D41" s="117" t="s">
        <v>725</v>
      </c>
    </row>
    <row r="42" spans="1:5">
      <c r="A42" s="215"/>
      <c r="B42" s="247"/>
      <c r="C42" s="249"/>
      <c r="D42" s="87" t="str">
        <f>'Part2 お伺い書'!I132</f>
        <v/>
      </c>
    </row>
    <row r="43" spans="1:5" ht="57" customHeight="1">
      <c r="A43" s="215"/>
      <c r="B43" s="223" t="s">
        <v>726</v>
      </c>
      <c r="C43" s="240" t="s">
        <v>727</v>
      </c>
      <c r="D43" s="110" t="s">
        <v>728</v>
      </c>
    </row>
    <row r="44" spans="1:5" ht="96" customHeight="1" thickBot="1">
      <c r="A44" s="216"/>
      <c r="B44" s="239"/>
      <c r="C44" s="241"/>
      <c r="D44" s="89">
        <f>'Part2 お伺い書'!F129</f>
        <v>0</v>
      </c>
    </row>
    <row r="45" spans="1:5">
      <c r="A45" s="233" t="s">
        <v>729</v>
      </c>
      <c r="B45" s="217" t="s">
        <v>730</v>
      </c>
      <c r="C45" s="244"/>
      <c r="D45" s="218"/>
    </row>
    <row r="46" spans="1:5" ht="70.5">
      <c r="A46" s="234"/>
      <c r="B46" s="246" t="s">
        <v>731</v>
      </c>
      <c r="C46" s="245" t="s">
        <v>732</v>
      </c>
      <c r="D46" s="117" t="s">
        <v>733</v>
      </c>
    </row>
    <row r="47" spans="1:5" ht="69" customHeight="1">
      <c r="A47" s="234"/>
      <c r="B47" s="247"/>
      <c r="C47" s="191"/>
      <c r="D47" s="88" t="str">
        <f>'Part2 お伺い書'!I66</f>
        <v/>
      </c>
    </row>
    <row r="48" spans="1:5">
      <c r="A48" s="234"/>
      <c r="B48" s="91" t="s">
        <v>611</v>
      </c>
      <c r="C48" s="219" t="str">
        <f>IF(AND('Part2 お伺い書'!F39="YES",'Part2 お伺い書'!G40="入力完了"),"RPA対応不可。手修正必須！",IF('Part2 お伺い書'!F39="NO","OK",IF(AND('Part2 お伺い書'!F39="YES",'Part2 お伺い書'!G40="該当者のみ必要項目です"),"NG! お伺い書シートのNo41が未記入です。","NG! お伺い書シートのNo40が未記入です。")))</f>
        <v>NG! お伺い書シートのNo40が未記入です。</v>
      </c>
      <c r="D48" s="220"/>
    </row>
    <row r="49" spans="1:4">
      <c r="A49" s="234"/>
      <c r="B49" s="91" t="s">
        <v>612</v>
      </c>
      <c r="C49" s="219" t="str">
        <f>IF(AND('Part2 お伺い書'!F41="YES",'Part2 お伺い書'!G43="入力完了"),"RPA対応不可。手修正必須！",IF('Part2 お伺い書'!F41="NO","OK",IF(AND('Part2 お伺い書'!F41="YES",'Part2 お伺い書'!G43="該当者のみ必要項目です"),"NG! お伺い書シートのNo43~45が未記入漏れはないですか？","NG! お伺い書シートのNo42が未記入です。")))</f>
        <v>NG! お伺い書シートのNo42が未記入です。</v>
      </c>
      <c r="D49" s="220"/>
    </row>
    <row r="50" spans="1:4">
      <c r="A50" s="234"/>
      <c r="B50" s="91" t="s">
        <v>613</v>
      </c>
      <c r="C50" s="219" t="str">
        <f>IF(AND('Part2 お伺い書'!F45="Naturalization",'Part2 お伺い書'!G46="入力完了"),"RPA対応不可。手修正必須！",IF('Part2 お伺い書'!F45="BY Birth","OK",IF(AND('Part2 お伺い書'!F45="Naturalization",'Part2 お伺い書'!G46="必要項目です"),"NG! お伺い書シートのNo47 が未記です。","NG! お伺い書シートのNo46が未記入です。")))</f>
        <v>NG! お伺い書シートのNo46が未記入です。</v>
      </c>
      <c r="D50" s="220"/>
    </row>
    <row r="51" spans="1:4">
      <c r="A51" s="234"/>
      <c r="B51" s="91" t="s">
        <v>615</v>
      </c>
      <c r="C51" s="219" t="str">
        <f>IF(AND('Part2 お伺い書'!F54="YES",'Part2 お伺い書'!G55="入力完了"),"RPA対応不可。手修正必須！",IF('Part2 お伺い書'!F54="NO","OK",IF(AND('Part2 お伺い書'!F54="YES",'Part2 お伺い書'!G55="申請に必要項目です"),"NG! お伺い書シートのNo56~60に未記入はないですか？","NG! お伺い書シートのNo55が未記入です。")))</f>
        <v>NG! お伺い書シートのNo55が未記入です。</v>
      </c>
      <c r="D51" s="220"/>
    </row>
    <row r="52" spans="1:4" ht="66" customHeight="1">
      <c r="A52" s="234"/>
      <c r="B52" s="91" t="s">
        <v>734</v>
      </c>
      <c r="C52" s="212" t="str">
        <f>IF(COUNTIF('Part3 過去10年間で訪問した国名はありますか'!F3:F22,"REPUBLIC OF KOREA"),"Ｗチェック時に【過去渡航国のREPUBLIC OF KOREA=韓国】が
【DEMOCRATIC PEOPLE'SREPUBLIC OF KOREA =北朝鮮】になっていないか確認してください",IF(COUNTIF('Part3 過去10年間で訪問した国名はありますか'!F3:F22,"DEMOCRATIC PEOPLE'S REPUBLIC OF KOREA"),"過去渡航国の北朝鮮があります。TCへ確認してください。北朝鮮が正しい場合は、RPAは韓国で自動作成するためRPA作成不可です。","韓国渡航歴ないのでOK"))</f>
        <v>韓国渡航歴ないのでOK</v>
      </c>
      <c r="D52" s="213"/>
    </row>
    <row r="53" spans="1:4">
      <c r="A53" s="234"/>
      <c r="B53" s="91" t="s">
        <v>617</v>
      </c>
      <c r="C53" s="219" t="str">
        <f>IF(AND('Part2 お伺い書'!F107="YES",'Part2 お伺い書'!G108="入力完了"),"RPA対応不可。手修正必須！",IF('Part2 お伺い書'!F107="NO","OK",IF(AND('Part2 お伺い書'!F107="YES",'Part2 お伺い書'!G108="申請に必要項目です"),"NG! お伺い書シートのNo109が未記入です。","NG! お伺い書シートのNo108が未記入です。")))</f>
        <v>NG! お伺い書シートのNo108が未記入です。</v>
      </c>
      <c r="D53" s="220"/>
    </row>
    <row r="54" spans="1:4">
      <c r="A54" s="234"/>
      <c r="B54" s="91" t="s">
        <v>619</v>
      </c>
      <c r="C54" s="219" t="str">
        <f>IF(AND('Part2 お伺い書'!F127="YES",'Part2 お伺い書'!G128="入力完了"),"RPA対応不可。手修正必須！",IF('Part2 お伺い書'!F127="NO","OK",IF(AND('Part2 お伺い書'!F127="YES",'Part2 お伺い書'!G128="申請に必要項目です"),"NG! お伺い書シートのNo129が未記入です。","NG! お伺い書シートのNo128が未記入です。")))</f>
        <v>NG! お伺い書シートのNo128が未記入です。</v>
      </c>
      <c r="D54" s="220"/>
    </row>
    <row r="55" spans="1:4">
      <c r="A55" s="234"/>
      <c r="B55" s="91" t="s">
        <v>621</v>
      </c>
      <c r="C55" s="219" t="str">
        <f>IF(AND('Part2 お伺い書'!F137="YES",'Part2 お伺い書'!G138="入力完了"),"RPA対応不可。手修正必須！",IF('Part2 お伺い書'!F137="NO","OK",IF('Part2 お伺い書'!F137="","NG! お伺い書シートのNo138が未記入です。",IF(AND('Part2 お伺い書'!F137="YES",'Part2 お伺い書'!G138="申請に必要項目です"),"NG! お伺い書シートのNo139~146に未記入漏れはないですか？","NG! お伺い書シートのNo138が未記入です。"))))</f>
        <v>NG! お伺い書シートのNo138が未記入です。</v>
      </c>
      <c r="D55" s="220"/>
    </row>
    <row r="56" spans="1:4">
      <c r="A56" s="234"/>
      <c r="B56" s="91" t="s">
        <v>623</v>
      </c>
      <c r="C56" s="219" t="str">
        <f>IF('Part2 お伺い書'!F159="NO","OK",IF('Part2 お伺い書'!F159="","No160が未記入です。","犯罪歴該当あり！RPA対応不可。手修正必須！"))</f>
        <v>No160が未記入です。</v>
      </c>
      <c r="D56" s="220"/>
    </row>
    <row r="57" spans="1:4">
      <c r="A57" s="234"/>
      <c r="B57" s="91" t="s">
        <v>624</v>
      </c>
      <c r="C57" s="219" t="str">
        <f>IF('Part2 お伺い書'!F160="NO","OK",IF('Part2 お伺い書'!F160="","No161が未記入です。","犯罪歴該当あり！RPA対応不可。手修正必須！"))</f>
        <v>No161が未記入です。</v>
      </c>
      <c r="D57" s="220"/>
    </row>
    <row r="58" spans="1:4">
      <c r="A58" s="234"/>
      <c r="B58" s="91" t="s">
        <v>625</v>
      </c>
      <c r="C58" s="219" t="str">
        <f>IF('Part2 お伺い書'!F161="NO","OK",IF('Part2 お伺い書'!F161="","No162が未記入です。","犯罪歴該当あり！RPA対応不可。手修正必須！"))</f>
        <v>No162が未記入です。</v>
      </c>
      <c r="D58" s="220"/>
    </row>
    <row r="59" spans="1:4">
      <c r="A59" s="234"/>
      <c r="B59" s="91" t="s">
        <v>626</v>
      </c>
      <c r="C59" s="219" t="str">
        <f>IF('Part2 お伺い書'!F162="NO","OK",IF('Part2 お伺い書'!F162="","No163が未記入です。","犯罪歴該当あり！RPA対応不可。手修正必須！"))</f>
        <v>No163が未記入です。</v>
      </c>
      <c r="D59" s="220"/>
    </row>
    <row r="60" spans="1:4">
      <c r="A60" s="234"/>
      <c r="B60" s="91" t="s">
        <v>627</v>
      </c>
      <c r="C60" s="219" t="str">
        <f>IF('Part2 お伺い書'!F163="NO","OK",IF('Part2 お伺い書'!F163="","No164が未記入です。","犯罪歴該当あり！RPA対応不可。手修正必須！"))</f>
        <v>No164が未記入です。</v>
      </c>
      <c r="D60" s="220"/>
    </row>
    <row r="61" spans="1:4" ht="30.75" thickBot="1">
      <c r="A61" s="235"/>
      <c r="B61" s="112" t="s">
        <v>628</v>
      </c>
      <c r="C61" s="242" t="str">
        <f>IF('Part2 お伺い書'!F164="NO","OK",IF('Part2 お伺い書'!F164="","No165が未記入です。","犯罪歴該当あり！RPA対応不可。手修正必須！"))</f>
        <v>No165が未記入です。</v>
      </c>
      <c r="D61" s="243"/>
    </row>
  </sheetData>
  <sheetProtection algorithmName="SHA-512" hashValue="gv1U4+m4mYnpDrF9xi56b0q4gIGk8mJFjGeda+Ra3MuNTqlDIAT4S+BUX0v+zcdPAalOQ+ye0Ru1exdkU2bzWQ==" saltValue="bs42Z/LockWFQqR5uuXG3Q==" spinCount="100000" sheet="1" objects="1" scenarios="1"/>
  <mergeCells count="45">
    <mergeCell ref="C59:D59"/>
    <mergeCell ref="C56:D56"/>
    <mergeCell ref="C58:D58"/>
    <mergeCell ref="C55:D55"/>
    <mergeCell ref="C57:D57"/>
    <mergeCell ref="B45:D45"/>
    <mergeCell ref="C46:C47"/>
    <mergeCell ref="B46:B47"/>
    <mergeCell ref="C50:D50"/>
    <mergeCell ref="C16:C19"/>
    <mergeCell ref="B41:B42"/>
    <mergeCell ref="C41:C42"/>
    <mergeCell ref="B40:D40"/>
    <mergeCell ref="A45:A61"/>
    <mergeCell ref="C5:D5"/>
    <mergeCell ref="C49:D49"/>
    <mergeCell ref="C53:D53"/>
    <mergeCell ref="C54:D54"/>
    <mergeCell ref="C51:D51"/>
    <mergeCell ref="B14:B15"/>
    <mergeCell ref="C14:C15"/>
    <mergeCell ref="C52:D52"/>
    <mergeCell ref="B25:D25"/>
    <mergeCell ref="B43:B44"/>
    <mergeCell ref="C43:C44"/>
    <mergeCell ref="C48:D48"/>
    <mergeCell ref="C60:D60"/>
    <mergeCell ref="C61:D61"/>
    <mergeCell ref="C6:D6"/>
    <mergeCell ref="A1:D1"/>
    <mergeCell ref="C7:D7"/>
    <mergeCell ref="A40:A44"/>
    <mergeCell ref="B2:D2"/>
    <mergeCell ref="C3:D3"/>
    <mergeCell ref="B12:B13"/>
    <mergeCell ref="C12:C13"/>
    <mergeCell ref="B21:B22"/>
    <mergeCell ref="B23:B24"/>
    <mergeCell ref="C20:C24"/>
    <mergeCell ref="A2:A39"/>
    <mergeCell ref="B16:B19"/>
    <mergeCell ref="B10:B11"/>
    <mergeCell ref="B8:B9"/>
    <mergeCell ref="C8:C9"/>
    <mergeCell ref="C10:C11"/>
  </mergeCells>
  <phoneticPr fontId="2"/>
  <conditionalFormatting sqref="C3">
    <cfRule type="expression" dxfId="23" priority="66">
      <formula>$C$3="同意されてません。同意がない場合申請代行は受付不可です"</formula>
    </cfRule>
  </conditionalFormatting>
  <conditionalFormatting sqref="C4">
    <cfRule type="expression" dxfId="22" priority="16">
      <formula>$C$4&lt;&gt;"OK"</formula>
    </cfRule>
  </conditionalFormatting>
  <conditionalFormatting sqref="C6:C8 C10 C12 C14">
    <cfRule type="expression" dxfId="21" priority="14">
      <formula>C6&lt;&gt;"OK"</formula>
    </cfRule>
  </conditionalFormatting>
  <conditionalFormatting sqref="C7:C8 C10 C12 C14">
    <cfRule type="expression" dxfId="20" priority="30">
      <formula>$C$7="渡航歴シート印刷漏れに注意！"</formula>
    </cfRule>
  </conditionalFormatting>
  <conditionalFormatting sqref="C16">
    <cfRule type="expression" dxfId="19" priority="8">
      <formula>C16&lt;&gt;"OK"</formula>
    </cfRule>
    <cfRule type="expression" dxfId="18" priority="9">
      <formula>$C$7="渡航歴シート印刷漏れに注意！"</formula>
    </cfRule>
  </conditionalFormatting>
  <conditionalFormatting sqref="C20">
    <cfRule type="expression" dxfId="17" priority="2">
      <formula>$C$20&lt;&gt;"取得歴無OK"</formula>
    </cfRule>
    <cfRule type="expression" dxfId="16" priority="3">
      <formula>$C$20="過去取得した査証がe-visa/VOAの場合は、発行地・発給日に修正がないか確認してください。"</formula>
    </cfRule>
  </conditionalFormatting>
  <conditionalFormatting sqref="C26">
    <cfRule type="expression" dxfId="15" priority="32">
      <formula>C26&lt;&gt;"OK"</formula>
    </cfRule>
  </conditionalFormatting>
  <conditionalFormatting sqref="C27:C39">
    <cfRule type="expression" dxfId="14" priority="17">
      <formula>C27&lt;&gt;"OK"</formula>
    </cfRule>
  </conditionalFormatting>
  <conditionalFormatting sqref="C43">
    <cfRule type="expression" dxfId="13" priority="4">
      <formula>C43&lt;&gt;"OK"</formula>
    </cfRule>
    <cfRule type="expression" dxfId="12" priority="5">
      <formula>$C$7="渡航歴シート印刷漏れに注意！"</formula>
    </cfRule>
  </conditionalFormatting>
  <conditionalFormatting sqref="C46:C47">
    <cfRule type="expression" dxfId="11" priority="12">
      <formula>C46&lt;&gt;"OK"</formula>
    </cfRule>
  </conditionalFormatting>
  <conditionalFormatting sqref="C5:D5">
    <cfRule type="expression" dxfId="10" priority="15">
      <formula>C5&lt;&gt;"OK"</formula>
    </cfRule>
  </conditionalFormatting>
  <conditionalFormatting sqref="C48:D51">
    <cfRule type="expression" dxfId="9" priority="29">
      <formula>C48&lt;&gt;"OK"</formula>
    </cfRule>
  </conditionalFormatting>
  <conditionalFormatting sqref="C52:D52">
    <cfRule type="expression" dxfId="8" priority="27">
      <formula>C52&lt;&gt;"韓国渡航歴ないのでOK"</formula>
    </cfRule>
  </conditionalFormatting>
  <conditionalFormatting sqref="C53:D61">
    <cfRule type="expression" dxfId="7" priority="28">
      <formula>C53&lt;&gt;"OK"</formula>
    </cfRule>
  </conditionalFormatting>
  <conditionalFormatting sqref="D4">
    <cfRule type="expression" dxfId="6" priority="67">
      <formula>$D$4&lt;&gt;0</formula>
    </cfRule>
  </conditionalFormatting>
  <hyperlinks>
    <hyperlink ref="D27" location="'Part2 お伺い書'!I65" display="Part2 お伺い書'!I65へ" xr:uid="{174B44E4-013F-442F-8883-B3C1C07A11EA}"/>
    <hyperlink ref="D29" location="'Part2 お伺い書'!I68" display="Part2 お伺い書'!I68,I69,I70,I71へ" xr:uid="{D5E0F006-5AFC-4770-A548-F7BD5EF727A8}"/>
    <hyperlink ref="D26" location="'Part2 お伺い書'!I52" display="Part2 お伺い書'!I50へ" xr:uid="{D8FA0CF1-E1DC-4F50-BB80-B7BB4FF0FA49}"/>
    <hyperlink ref="D30" location="'Part2 お伺い書'!I68" display="Part2 お伺い書'!I68,I69,I70,I73,I74へ" xr:uid="{5202833B-B221-488F-9B69-375E11E6B837}"/>
    <hyperlink ref="D31" location="'Part2 お伺い書'!I75" display="Part2 お伺い書'!I75へ" xr:uid="{2F12D275-22E5-426A-9252-025EE4CFA2DC}"/>
    <hyperlink ref="D32" location="'Part2 お伺い書'!I76" display="Part2 お伺い書'!I76へ" xr:uid="{6734F444-1636-4DCA-BEE2-4920A57D3410}"/>
    <hyperlink ref="D33" location="'Part2 お伺い書'!I78" display="Part2 お伺い書'!I78,I79,I80,I85へ" xr:uid="{06579636-F4E7-415F-8536-7091A188E4D9}"/>
    <hyperlink ref="D34" location="'Part2 お伺い書'!I85" display="Part2 お伺い書'!I85へ" xr:uid="{33CCAEFB-4A66-4431-971B-4AD1ABF1E227}"/>
    <hyperlink ref="D41" location="'Part2 お伺い書'!I132" display="↓お伺い書記載のインド入国日  　　　　　　　　　Part2 お伺い書'!I132へ" xr:uid="{BA9F699B-BEA3-4592-AEDC-A71C6B371418}"/>
    <hyperlink ref="D46" location="'Part2 お伺い書'!I66" display="↓お伺い書役職名　　　　　　　　　　　　　　　　　Part2 お伺い書'!I66へ" xr:uid="{344D7BB9-FA6A-40B2-BCAB-087635400285}"/>
    <hyperlink ref="D28" location="'Part2 お伺い書'!I66" display="Part2 お伺い書'!I66へ" xr:uid="{11067925-A992-4052-8F49-C16A084B7033}"/>
    <hyperlink ref="D14" location="'Part2 お伺い書'!I12" display="お伺い書記載の生年月日　　　　　　　　　　　　⇓Part2 お伺い書'!F12" xr:uid="{965C00E0-6F52-4FF6-ADF4-2C4D2DB9AD06}"/>
    <hyperlink ref="D16" location="'Part2 お伺い書'!I15" display="お伺い書記載の姓　　　　   　　　　       　　　　⇓Part2 お伺い書'!I15" xr:uid="{52C55BCF-F7D4-4A9C-A01E-0E87540FCD7F}"/>
    <hyperlink ref="D18" location="'Part2 お伺い書'!I16" display="お伺い書記載の名　　　　   　　　　       　　　　⇓Part2 お伺い書'!I16" xr:uid="{70C45740-27FF-4A22-BE48-443E53B3AE55}"/>
    <hyperlink ref="D35" location="'Part2 お伺い書'!I120" display="Part2 お伺い書'!I120へ" xr:uid="{37490DF0-11F2-49F7-82B5-CCCC4DD3F314}"/>
    <hyperlink ref="D36" location="'Part2 お伺い書'!I125" display="Part2 お伺い書'!I125へ" xr:uid="{94D73D10-FB01-484D-A890-01550D746378}"/>
    <hyperlink ref="D37" location="'Part2 お伺い書'!I126" display="Part2 お伺い書'!I126へ" xr:uid="{1812D99B-7CD8-474A-8AE9-CF568BDB2DE3}"/>
    <hyperlink ref="D12" location="'Part2 お伺い書'!I50" display="お伺い書記載のPPT発行地　　　　         　　　　⇓Part2 お伺い書'!I50" xr:uid="{F7D727A2-7B66-4129-9B8C-45F215D3EE74}"/>
    <hyperlink ref="D21" location="'Part2 お伺い書'!I113" display="お伺い書記載の旧VISA発行地             　　⇓Part2 お伺い書'!I113" xr:uid="{CDAA1671-2881-4B79-B5C3-D45ECCE2B485}"/>
    <hyperlink ref="D23" location="'Part2 お伺い書'!I112" display="お伺い書記載の旧VISA発行日　　          　　⇓Part2 お伺い書'!I112" xr:uid="{402D1B57-A348-4F7A-BEF6-27D7A82C966E}"/>
    <hyperlink ref="D38" location="'Part2 お伺い書'!I150" display="Part2 お伺い書'!I150,I151,I152,I153へ" xr:uid="{415DF857-298C-435B-9FEF-0DC11373F365}"/>
    <hyperlink ref="D39" location="'Part2 お伺い書'!I154" display="Part2 お伺い書'!I154,I155,I156,へ" xr:uid="{8EF1CB1B-53F8-4B3D-AAFC-51821B0F1E46}"/>
    <hyperlink ref="D10" location="'Part2 お伺い書'!I53" display="'Part2 お伺い書'!I53" xr:uid="{6E9106E7-6E1D-45FF-868F-C238032C7111}"/>
    <hyperlink ref="D8" location="'Part2 お伺い書'!I52" display="'Part2 お伺い書'!I52" xr:uid="{46F19C7A-31B8-4C10-BF2B-E8A51907A8DD}"/>
  </hyperlinks>
  <pageMargins left="0.7" right="0.7" top="0.75" bottom="0.75" header="0.3" footer="0.3"/>
  <pageSetup paperSize="9" scale="28" orientation="portrait" r:id="rId1"/>
  <colBreaks count="1" manualBreakCount="1">
    <brk id="4"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EDD4C-2DB3-4726-82D2-66946338E7B7}">
  <dimension ref="A1:X264"/>
  <sheetViews>
    <sheetView topLeftCell="L1" workbookViewId="0">
      <selection activeCell="O43" sqref="O43"/>
    </sheetView>
  </sheetViews>
  <sheetFormatPr defaultColWidth="25.875" defaultRowHeight="18.75"/>
  <cols>
    <col min="1" max="1" width="13.125" bestFit="1" customWidth="1"/>
    <col min="2" max="2" width="13.125" customWidth="1"/>
    <col min="3" max="3" width="14.125" bestFit="1" customWidth="1"/>
    <col min="4" max="4" width="19.25" bestFit="1" customWidth="1"/>
    <col min="5" max="5" width="43" bestFit="1" customWidth="1"/>
    <col min="6" max="7" width="40.125" bestFit="1" customWidth="1"/>
    <col min="8" max="8" width="15.875" bestFit="1" customWidth="1"/>
    <col min="9" max="9" width="16.125" bestFit="1" customWidth="1"/>
    <col min="10" max="10" width="25.5" customWidth="1"/>
    <col min="11" max="11" width="50.25" bestFit="1" customWidth="1"/>
    <col min="12" max="12" width="34.375" bestFit="1" customWidth="1"/>
    <col min="13" max="13" width="27.625" bestFit="1" customWidth="1"/>
    <col min="14" max="14" width="17.25" bestFit="1" customWidth="1"/>
    <col min="15" max="15" width="38.125" bestFit="1" customWidth="1"/>
    <col min="18" max="18" width="42.625" bestFit="1" customWidth="1"/>
    <col min="19" max="19" width="45.875" bestFit="1" customWidth="1"/>
    <col min="21" max="21" width="40.5" bestFit="1" customWidth="1"/>
  </cols>
  <sheetData>
    <row r="1" spans="1:24">
      <c r="A1" t="s">
        <v>735</v>
      </c>
      <c r="B1" t="s">
        <v>736</v>
      </c>
      <c r="C1" t="s">
        <v>737</v>
      </c>
      <c r="D1" t="s">
        <v>738</v>
      </c>
      <c r="E1" t="s">
        <v>739</v>
      </c>
      <c r="F1" t="s">
        <v>740</v>
      </c>
      <c r="G1" t="s">
        <v>741</v>
      </c>
      <c r="H1" t="s">
        <v>742</v>
      </c>
      <c r="I1" t="s">
        <v>743</v>
      </c>
      <c r="J1" t="s">
        <v>744</v>
      </c>
      <c r="K1" t="s">
        <v>745</v>
      </c>
      <c r="L1" t="s">
        <v>746</v>
      </c>
      <c r="M1" t="s">
        <v>747</v>
      </c>
      <c r="N1" t="s">
        <v>614</v>
      </c>
      <c r="O1" t="s">
        <v>748</v>
      </c>
      <c r="P1" t="s">
        <v>622</v>
      </c>
      <c r="Q1" t="s">
        <v>749</v>
      </c>
      <c r="R1" t="s">
        <v>750</v>
      </c>
      <c r="S1" t="s">
        <v>751</v>
      </c>
      <c r="T1" t="s">
        <v>752</v>
      </c>
      <c r="U1" t="s">
        <v>753</v>
      </c>
      <c r="V1" t="s">
        <v>754</v>
      </c>
      <c r="W1" t="s">
        <v>755</v>
      </c>
      <c r="X1" t="s">
        <v>756</v>
      </c>
    </row>
    <row r="2" spans="1:24">
      <c r="A2" s="2" t="s">
        <v>134</v>
      </c>
      <c r="B2" s="2" t="s">
        <v>23</v>
      </c>
      <c r="C2" t="s">
        <v>33</v>
      </c>
      <c r="D2" t="s">
        <v>37</v>
      </c>
      <c r="E2" t="s">
        <v>757</v>
      </c>
      <c r="F2" t="s">
        <v>29</v>
      </c>
      <c r="G2" t="s">
        <v>758</v>
      </c>
      <c r="H2" t="s">
        <v>55</v>
      </c>
      <c r="I2" t="s">
        <v>759</v>
      </c>
      <c r="J2" t="s">
        <v>760</v>
      </c>
      <c r="K2" t="s">
        <v>97</v>
      </c>
      <c r="L2" s="2" t="s">
        <v>761</v>
      </c>
      <c r="M2" t="s">
        <v>762</v>
      </c>
      <c r="N2" t="s">
        <v>763</v>
      </c>
      <c r="O2" t="s">
        <v>764</v>
      </c>
      <c r="P2" t="s">
        <v>415</v>
      </c>
      <c r="Q2" t="s">
        <v>765</v>
      </c>
      <c r="R2" t="s">
        <v>766</v>
      </c>
      <c r="S2" t="s">
        <v>767</v>
      </c>
      <c r="T2" t="s">
        <v>768</v>
      </c>
      <c r="U2" t="s">
        <v>765</v>
      </c>
      <c r="V2" t="s">
        <v>765</v>
      </c>
      <c r="W2" t="s">
        <v>769</v>
      </c>
      <c r="X2" t="s">
        <v>770</v>
      </c>
    </row>
    <row r="3" spans="1:24">
      <c r="A3" s="2" t="s">
        <v>771</v>
      </c>
      <c r="B3" s="2" t="s">
        <v>772</v>
      </c>
      <c r="C3" t="s">
        <v>773</v>
      </c>
      <c r="D3" t="s">
        <v>774</v>
      </c>
      <c r="E3" t="s">
        <v>775</v>
      </c>
      <c r="F3" t="s">
        <v>758</v>
      </c>
      <c r="G3" t="s">
        <v>776</v>
      </c>
      <c r="H3" t="s">
        <v>777</v>
      </c>
      <c r="I3" t="s">
        <v>778</v>
      </c>
      <c r="J3" t="s">
        <v>779</v>
      </c>
      <c r="K3" t="s">
        <v>780</v>
      </c>
      <c r="L3" s="2" t="s">
        <v>781</v>
      </c>
      <c r="M3" t="s">
        <v>782</v>
      </c>
      <c r="N3" t="s">
        <v>783</v>
      </c>
      <c r="O3" t="s">
        <v>784</v>
      </c>
      <c r="P3" t="s">
        <v>785</v>
      </c>
      <c r="Q3" t="s">
        <v>315</v>
      </c>
      <c r="R3" t="s">
        <v>786</v>
      </c>
      <c r="S3" t="s">
        <v>787</v>
      </c>
      <c r="T3" t="s">
        <v>788</v>
      </c>
      <c r="U3" t="s">
        <v>315</v>
      </c>
      <c r="V3" t="s">
        <v>315</v>
      </c>
      <c r="W3" t="s">
        <v>789</v>
      </c>
      <c r="X3" t="s">
        <v>127</v>
      </c>
    </row>
    <row r="4" spans="1:24">
      <c r="A4" s="2"/>
      <c r="B4" s="2"/>
      <c r="C4" t="s">
        <v>790</v>
      </c>
      <c r="D4" t="s">
        <v>791</v>
      </c>
      <c r="E4" t="s">
        <v>792</v>
      </c>
      <c r="F4" t="s">
        <v>776</v>
      </c>
      <c r="G4" t="s">
        <v>464</v>
      </c>
      <c r="H4" t="s">
        <v>793</v>
      </c>
      <c r="I4" t="s">
        <v>794</v>
      </c>
      <c r="J4" t="s">
        <v>795</v>
      </c>
      <c r="K4" t="s">
        <v>796</v>
      </c>
      <c r="L4" s="2" t="s">
        <v>797</v>
      </c>
      <c r="M4" s="2"/>
      <c r="N4" t="s">
        <v>798</v>
      </c>
      <c r="O4" t="s">
        <v>799</v>
      </c>
      <c r="P4" t="s">
        <v>800</v>
      </c>
      <c r="Q4" t="s">
        <v>801</v>
      </c>
      <c r="R4" t="s">
        <v>802</v>
      </c>
      <c r="S4" t="s">
        <v>803</v>
      </c>
      <c r="T4" t="s">
        <v>804</v>
      </c>
      <c r="U4" t="s">
        <v>801</v>
      </c>
      <c r="V4" t="s">
        <v>801</v>
      </c>
      <c r="W4" t="s">
        <v>805</v>
      </c>
      <c r="X4" t="s">
        <v>806</v>
      </c>
    </row>
    <row r="5" spans="1:24">
      <c r="A5" s="2"/>
      <c r="B5" s="2"/>
      <c r="C5" t="s">
        <v>807</v>
      </c>
      <c r="D5" t="s">
        <v>808</v>
      </c>
      <c r="E5" t="s">
        <v>809</v>
      </c>
      <c r="F5" t="s">
        <v>464</v>
      </c>
      <c r="G5" t="s">
        <v>810</v>
      </c>
      <c r="J5" t="s">
        <v>811</v>
      </c>
      <c r="K5" t="s">
        <v>812</v>
      </c>
      <c r="L5" s="2" t="s">
        <v>124</v>
      </c>
      <c r="M5" s="2"/>
      <c r="N5" t="s">
        <v>813</v>
      </c>
      <c r="O5" t="s">
        <v>814</v>
      </c>
      <c r="P5" t="s">
        <v>815</v>
      </c>
      <c r="Q5" t="s">
        <v>816</v>
      </c>
      <c r="R5" t="s">
        <v>817</v>
      </c>
      <c r="S5" t="s">
        <v>817</v>
      </c>
      <c r="T5" t="s">
        <v>818</v>
      </c>
      <c r="U5" t="s">
        <v>816</v>
      </c>
      <c r="V5" t="s">
        <v>816</v>
      </c>
      <c r="W5" t="s">
        <v>819</v>
      </c>
      <c r="X5" t="s">
        <v>820</v>
      </c>
    </row>
    <row r="6" spans="1:24">
      <c r="A6" s="2"/>
      <c r="B6" s="2"/>
      <c r="E6" t="s">
        <v>821</v>
      </c>
      <c r="F6" t="s">
        <v>810</v>
      </c>
      <c r="G6" t="s">
        <v>822</v>
      </c>
      <c r="J6" t="s">
        <v>823</v>
      </c>
      <c r="K6" t="s">
        <v>824</v>
      </c>
      <c r="L6" s="2" t="s">
        <v>825</v>
      </c>
      <c r="M6" s="2"/>
      <c r="N6" t="s">
        <v>826</v>
      </c>
      <c r="O6" t="s">
        <v>827</v>
      </c>
      <c r="Q6" t="s">
        <v>828</v>
      </c>
      <c r="R6" t="s">
        <v>829</v>
      </c>
      <c r="S6" t="s">
        <v>829</v>
      </c>
      <c r="T6" t="s">
        <v>830</v>
      </c>
      <c r="U6" t="s">
        <v>828</v>
      </c>
      <c r="V6" t="s">
        <v>828</v>
      </c>
      <c r="X6" t="s">
        <v>831</v>
      </c>
    </row>
    <row r="7" spans="1:24">
      <c r="A7" s="2"/>
      <c r="B7" s="2"/>
      <c r="E7" t="s">
        <v>832</v>
      </c>
      <c r="F7" t="s">
        <v>822</v>
      </c>
      <c r="G7" t="s">
        <v>833</v>
      </c>
      <c r="J7" t="s">
        <v>834</v>
      </c>
      <c r="K7" t="s">
        <v>835</v>
      </c>
      <c r="L7" s="2" t="s">
        <v>836</v>
      </c>
      <c r="M7" s="2"/>
      <c r="N7" t="s">
        <v>837</v>
      </c>
      <c r="O7" t="s">
        <v>838</v>
      </c>
      <c r="Q7" t="s">
        <v>839</v>
      </c>
      <c r="R7" t="s">
        <v>840</v>
      </c>
      <c r="S7" t="s">
        <v>840</v>
      </c>
      <c r="T7" t="s">
        <v>841</v>
      </c>
      <c r="U7" t="s">
        <v>839</v>
      </c>
      <c r="V7" t="s">
        <v>839</v>
      </c>
      <c r="X7" t="s">
        <v>842</v>
      </c>
    </row>
    <row r="8" spans="1:24">
      <c r="A8" s="2"/>
      <c r="B8" s="2"/>
      <c r="E8" t="s">
        <v>843</v>
      </c>
      <c r="F8" t="s">
        <v>833</v>
      </c>
      <c r="G8" t="s">
        <v>844</v>
      </c>
      <c r="J8" t="s">
        <v>845</v>
      </c>
      <c r="K8" t="s">
        <v>846</v>
      </c>
      <c r="L8" s="2" t="s">
        <v>847</v>
      </c>
      <c r="M8" s="2"/>
      <c r="N8" t="s">
        <v>848</v>
      </c>
      <c r="O8" t="s">
        <v>849</v>
      </c>
      <c r="Q8" t="s">
        <v>850</v>
      </c>
      <c r="R8" t="s">
        <v>851</v>
      </c>
      <c r="S8" t="s">
        <v>851</v>
      </c>
      <c r="T8" t="s">
        <v>852</v>
      </c>
      <c r="U8" t="s">
        <v>850</v>
      </c>
      <c r="V8" t="s">
        <v>850</v>
      </c>
      <c r="X8" t="s">
        <v>853</v>
      </c>
    </row>
    <row r="9" spans="1:24">
      <c r="A9" s="2"/>
      <c r="B9" s="2"/>
      <c r="E9" t="s">
        <v>854</v>
      </c>
      <c r="F9" t="s">
        <v>844</v>
      </c>
      <c r="G9" t="s">
        <v>855</v>
      </c>
      <c r="J9" t="s">
        <v>856</v>
      </c>
      <c r="K9" t="s">
        <v>857</v>
      </c>
      <c r="L9" s="2" t="s">
        <v>858</v>
      </c>
      <c r="M9" s="2"/>
      <c r="N9" t="s">
        <v>845</v>
      </c>
      <c r="O9" t="s">
        <v>859</v>
      </c>
      <c r="Q9" t="s">
        <v>860</v>
      </c>
      <c r="R9" t="s">
        <v>861</v>
      </c>
      <c r="S9" t="s">
        <v>862</v>
      </c>
      <c r="T9" t="s">
        <v>863</v>
      </c>
      <c r="U9" t="s">
        <v>860</v>
      </c>
      <c r="V9" t="s">
        <v>860</v>
      </c>
      <c r="X9" t="s">
        <v>864</v>
      </c>
    </row>
    <row r="10" spans="1:24">
      <c r="A10" s="2"/>
      <c r="B10" s="2"/>
      <c r="E10" t="s">
        <v>865</v>
      </c>
      <c r="F10" t="s">
        <v>855</v>
      </c>
      <c r="G10" t="s">
        <v>866</v>
      </c>
      <c r="J10" t="s">
        <v>867</v>
      </c>
      <c r="K10" t="s">
        <v>868</v>
      </c>
      <c r="L10" s="2" t="s">
        <v>869</v>
      </c>
      <c r="M10" s="2"/>
      <c r="N10" t="s">
        <v>870</v>
      </c>
      <c r="O10" t="s">
        <v>871</v>
      </c>
      <c r="Q10" t="s">
        <v>872</v>
      </c>
      <c r="R10" t="s">
        <v>873</v>
      </c>
      <c r="S10" t="s">
        <v>874</v>
      </c>
      <c r="T10" t="s">
        <v>875</v>
      </c>
      <c r="U10" t="s">
        <v>872</v>
      </c>
      <c r="V10" t="s">
        <v>872</v>
      </c>
      <c r="X10" t="s">
        <v>876</v>
      </c>
    </row>
    <row r="11" spans="1:24">
      <c r="E11" t="s">
        <v>877</v>
      </c>
      <c r="F11" t="s">
        <v>866</v>
      </c>
      <c r="G11" t="s">
        <v>878</v>
      </c>
      <c r="J11" t="s">
        <v>879</v>
      </c>
      <c r="K11" t="s">
        <v>880</v>
      </c>
      <c r="L11" s="2" t="s">
        <v>881</v>
      </c>
      <c r="N11" t="s">
        <v>882</v>
      </c>
      <c r="O11" t="s">
        <v>883</v>
      </c>
      <c r="Q11" t="s">
        <v>884</v>
      </c>
      <c r="R11" t="s">
        <v>885</v>
      </c>
      <c r="S11" t="s">
        <v>885</v>
      </c>
      <c r="T11" t="s">
        <v>886</v>
      </c>
      <c r="U11" t="s">
        <v>884</v>
      </c>
      <c r="V11" t="s">
        <v>884</v>
      </c>
      <c r="X11" t="s">
        <v>815</v>
      </c>
    </row>
    <row r="12" spans="1:24">
      <c r="E12" t="s">
        <v>887</v>
      </c>
      <c r="F12" t="s">
        <v>878</v>
      </c>
      <c r="G12" t="s">
        <v>888</v>
      </c>
      <c r="J12" t="s">
        <v>815</v>
      </c>
      <c r="K12" t="s">
        <v>889</v>
      </c>
      <c r="L12" s="2" t="s">
        <v>890</v>
      </c>
      <c r="N12" t="s">
        <v>891</v>
      </c>
      <c r="O12" t="s">
        <v>892</v>
      </c>
      <c r="Q12" t="s">
        <v>893</v>
      </c>
      <c r="R12" t="s">
        <v>894</v>
      </c>
      <c r="S12" t="s">
        <v>894</v>
      </c>
      <c r="T12" t="s">
        <v>895</v>
      </c>
      <c r="U12" t="s">
        <v>893</v>
      </c>
      <c r="V12" t="s">
        <v>893</v>
      </c>
    </row>
    <row r="13" spans="1:24">
      <c r="E13" t="s">
        <v>896</v>
      </c>
      <c r="F13" t="s">
        <v>888</v>
      </c>
      <c r="G13" t="s">
        <v>897</v>
      </c>
      <c r="K13" t="s">
        <v>898</v>
      </c>
      <c r="O13" t="s">
        <v>899</v>
      </c>
      <c r="Q13" t="s">
        <v>900</v>
      </c>
      <c r="R13" t="s">
        <v>901</v>
      </c>
      <c r="S13" t="s">
        <v>901</v>
      </c>
      <c r="T13" t="s">
        <v>902</v>
      </c>
      <c r="U13" t="s">
        <v>900</v>
      </c>
      <c r="V13" t="s">
        <v>900</v>
      </c>
    </row>
    <row r="14" spans="1:24">
      <c r="E14" t="s">
        <v>903</v>
      </c>
      <c r="F14" t="s">
        <v>897</v>
      </c>
      <c r="G14" t="s">
        <v>904</v>
      </c>
      <c r="K14" t="s">
        <v>905</v>
      </c>
      <c r="O14" t="s">
        <v>367</v>
      </c>
      <c r="Q14" t="s">
        <v>906</v>
      </c>
      <c r="R14" t="s">
        <v>907</v>
      </c>
      <c r="S14" t="s">
        <v>907</v>
      </c>
      <c r="T14" t="s">
        <v>908</v>
      </c>
      <c r="U14" t="s">
        <v>906</v>
      </c>
      <c r="V14" t="s">
        <v>906</v>
      </c>
    </row>
    <row r="15" spans="1:24">
      <c r="E15" t="s">
        <v>909</v>
      </c>
      <c r="F15" t="s">
        <v>904</v>
      </c>
      <c r="G15" t="s">
        <v>910</v>
      </c>
      <c r="K15" t="s">
        <v>911</v>
      </c>
      <c r="O15" t="s">
        <v>912</v>
      </c>
      <c r="Q15" t="s">
        <v>913</v>
      </c>
      <c r="R15" t="s">
        <v>914</v>
      </c>
      <c r="S15" t="s">
        <v>915</v>
      </c>
      <c r="T15" t="s">
        <v>916</v>
      </c>
      <c r="U15" t="s">
        <v>913</v>
      </c>
      <c r="V15" t="s">
        <v>913</v>
      </c>
    </row>
    <row r="16" spans="1:24">
      <c r="E16" t="s">
        <v>917</v>
      </c>
      <c r="F16" t="s">
        <v>910</v>
      </c>
      <c r="G16" t="s">
        <v>918</v>
      </c>
      <c r="K16" t="s">
        <v>919</v>
      </c>
      <c r="O16" t="s">
        <v>920</v>
      </c>
      <c r="Q16" t="s">
        <v>921</v>
      </c>
      <c r="R16" t="s">
        <v>922</v>
      </c>
      <c r="S16" t="s">
        <v>923</v>
      </c>
      <c r="T16" t="s">
        <v>924</v>
      </c>
      <c r="U16" t="s">
        <v>921</v>
      </c>
      <c r="V16" t="s">
        <v>921</v>
      </c>
    </row>
    <row r="17" spans="5:22">
      <c r="E17" t="s">
        <v>925</v>
      </c>
      <c r="F17" t="s">
        <v>918</v>
      </c>
      <c r="G17" t="s">
        <v>926</v>
      </c>
      <c r="K17" t="s">
        <v>927</v>
      </c>
      <c r="O17" t="s">
        <v>928</v>
      </c>
      <c r="Q17" t="s">
        <v>929</v>
      </c>
      <c r="R17" t="s">
        <v>930</v>
      </c>
      <c r="S17" t="s">
        <v>930</v>
      </c>
      <c r="T17" t="s">
        <v>931</v>
      </c>
      <c r="U17" t="s">
        <v>929</v>
      </c>
      <c r="V17" t="s">
        <v>929</v>
      </c>
    </row>
    <row r="18" spans="5:22">
      <c r="E18" t="s">
        <v>932</v>
      </c>
      <c r="F18" t="s">
        <v>926</v>
      </c>
      <c r="G18" t="s">
        <v>933</v>
      </c>
      <c r="K18" t="s">
        <v>934</v>
      </c>
      <c r="O18" t="s">
        <v>935</v>
      </c>
      <c r="Q18" t="s">
        <v>936</v>
      </c>
      <c r="R18" t="s">
        <v>937</v>
      </c>
      <c r="S18" t="s">
        <v>937</v>
      </c>
      <c r="T18" t="s">
        <v>938</v>
      </c>
      <c r="U18" t="s">
        <v>936</v>
      </c>
      <c r="V18" t="s">
        <v>936</v>
      </c>
    </row>
    <row r="19" spans="5:22">
      <c r="E19" t="s">
        <v>939</v>
      </c>
      <c r="F19" t="s">
        <v>933</v>
      </c>
      <c r="G19" t="s">
        <v>940</v>
      </c>
      <c r="K19" t="s">
        <v>941</v>
      </c>
      <c r="O19" t="s">
        <v>942</v>
      </c>
      <c r="Q19" t="s">
        <v>943</v>
      </c>
      <c r="R19" t="s">
        <v>944</v>
      </c>
      <c r="S19" t="s">
        <v>944</v>
      </c>
      <c r="T19" t="s">
        <v>945</v>
      </c>
      <c r="U19" t="s">
        <v>943</v>
      </c>
      <c r="V19" t="s">
        <v>943</v>
      </c>
    </row>
    <row r="20" spans="5:22">
      <c r="E20" t="s">
        <v>946</v>
      </c>
      <c r="F20" t="s">
        <v>940</v>
      </c>
      <c r="G20" t="s">
        <v>947</v>
      </c>
      <c r="K20" t="s">
        <v>948</v>
      </c>
      <c r="O20" t="s">
        <v>949</v>
      </c>
      <c r="Q20" t="s">
        <v>950</v>
      </c>
      <c r="R20" t="s">
        <v>951</v>
      </c>
      <c r="S20" t="s">
        <v>951</v>
      </c>
      <c r="T20" t="s">
        <v>952</v>
      </c>
      <c r="U20" t="s">
        <v>950</v>
      </c>
      <c r="V20" t="s">
        <v>950</v>
      </c>
    </row>
    <row r="21" spans="5:22">
      <c r="E21" t="s">
        <v>953</v>
      </c>
      <c r="F21" t="s">
        <v>947</v>
      </c>
      <c r="G21" t="s">
        <v>954</v>
      </c>
      <c r="K21" t="s">
        <v>955</v>
      </c>
      <c r="O21" t="s">
        <v>956</v>
      </c>
      <c r="Q21" t="s">
        <v>957</v>
      </c>
      <c r="R21" t="s">
        <v>958</v>
      </c>
      <c r="S21" t="s">
        <v>958</v>
      </c>
      <c r="T21" t="s">
        <v>959</v>
      </c>
      <c r="U21" t="s">
        <v>957</v>
      </c>
      <c r="V21" t="s">
        <v>957</v>
      </c>
    </row>
    <row r="22" spans="5:22">
      <c r="E22" t="s">
        <v>960</v>
      </c>
      <c r="F22" t="s">
        <v>954</v>
      </c>
      <c r="G22" t="s">
        <v>961</v>
      </c>
      <c r="K22" t="s">
        <v>962</v>
      </c>
      <c r="O22" t="s">
        <v>963</v>
      </c>
      <c r="Q22" t="s">
        <v>964</v>
      </c>
      <c r="R22" t="s">
        <v>965</v>
      </c>
      <c r="S22" t="s">
        <v>966</v>
      </c>
      <c r="T22" t="s">
        <v>967</v>
      </c>
      <c r="U22" t="s">
        <v>964</v>
      </c>
      <c r="V22" t="s">
        <v>964</v>
      </c>
    </row>
    <row r="23" spans="5:22">
      <c r="E23" t="s">
        <v>968</v>
      </c>
      <c r="F23" t="s">
        <v>961</v>
      </c>
      <c r="G23" t="s">
        <v>969</v>
      </c>
      <c r="K23" t="s">
        <v>970</v>
      </c>
      <c r="O23" t="s">
        <v>971</v>
      </c>
      <c r="Q23" t="s">
        <v>972</v>
      </c>
      <c r="R23" t="s">
        <v>973</v>
      </c>
      <c r="S23" t="s">
        <v>973</v>
      </c>
      <c r="T23" t="s">
        <v>974</v>
      </c>
      <c r="U23" t="s">
        <v>972</v>
      </c>
      <c r="V23" t="s">
        <v>315</v>
      </c>
    </row>
    <row r="24" spans="5:22">
      <c r="E24" t="s">
        <v>845</v>
      </c>
      <c r="F24" t="s">
        <v>969</v>
      </c>
      <c r="G24" t="s">
        <v>975</v>
      </c>
      <c r="K24" t="s">
        <v>976</v>
      </c>
      <c r="O24" t="s">
        <v>977</v>
      </c>
      <c r="Q24" t="s">
        <v>978</v>
      </c>
      <c r="R24" t="s">
        <v>979</v>
      </c>
      <c r="S24" t="s">
        <v>979</v>
      </c>
      <c r="T24" t="s">
        <v>980</v>
      </c>
      <c r="U24" t="s">
        <v>978</v>
      </c>
      <c r="V24" t="s">
        <v>936</v>
      </c>
    </row>
    <row r="25" spans="5:22">
      <c r="E25" t="s">
        <v>981</v>
      </c>
      <c r="F25" t="s">
        <v>975</v>
      </c>
      <c r="G25" t="s">
        <v>982</v>
      </c>
      <c r="K25" t="s">
        <v>983</v>
      </c>
      <c r="O25" t="s">
        <v>984</v>
      </c>
      <c r="Q25" t="s">
        <v>985</v>
      </c>
      <c r="R25" t="s">
        <v>986</v>
      </c>
      <c r="S25" t="s">
        <v>986</v>
      </c>
      <c r="T25" t="s">
        <v>987</v>
      </c>
      <c r="U25" t="s">
        <v>985</v>
      </c>
      <c r="V25" t="s">
        <v>801</v>
      </c>
    </row>
    <row r="26" spans="5:22">
      <c r="E26" t="s">
        <v>988</v>
      </c>
      <c r="F26" t="s">
        <v>982</v>
      </c>
      <c r="G26" t="s">
        <v>989</v>
      </c>
      <c r="K26" t="s">
        <v>990</v>
      </c>
      <c r="O26" t="s">
        <v>991</v>
      </c>
      <c r="Q26" t="s">
        <v>992</v>
      </c>
      <c r="R26" t="s">
        <v>993</v>
      </c>
      <c r="S26" t="s">
        <v>993</v>
      </c>
      <c r="T26" t="s">
        <v>994</v>
      </c>
      <c r="U26" t="s">
        <v>992</v>
      </c>
      <c r="V26" t="s">
        <v>893</v>
      </c>
    </row>
    <row r="27" spans="5:22">
      <c r="E27" t="s">
        <v>995</v>
      </c>
      <c r="F27" t="s">
        <v>989</v>
      </c>
      <c r="G27" t="s">
        <v>996</v>
      </c>
      <c r="K27" t="s">
        <v>997</v>
      </c>
      <c r="O27" t="s">
        <v>998</v>
      </c>
      <c r="R27" t="s">
        <v>999</v>
      </c>
      <c r="S27" t="s">
        <v>999</v>
      </c>
      <c r="T27" t="s">
        <v>1000</v>
      </c>
    </row>
    <row r="28" spans="5:22">
      <c r="E28" t="s">
        <v>1001</v>
      </c>
      <c r="F28" t="s">
        <v>996</v>
      </c>
      <c r="G28" t="s">
        <v>1002</v>
      </c>
      <c r="K28" t="s">
        <v>1003</v>
      </c>
      <c r="O28" t="s">
        <v>1004</v>
      </c>
      <c r="R28" t="s">
        <v>1005</v>
      </c>
      <c r="S28" t="s">
        <v>1005</v>
      </c>
      <c r="T28" t="s">
        <v>1006</v>
      </c>
    </row>
    <row r="29" spans="5:22">
      <c r="E29" t="s">
        <v>1007</v>
      </c>
      <c r="F29" t="s">
        <v>1002</v>
      </c>
      <c r="G29" t="s">
        <v>1008</v>
      </c>
      <c r="K29" t="s">
        <v>1009</v>
      </c>
      <c r="O29" t="s">
        <v>1010</v>
      </c>
      <c r="R29" t="s">
        <v>1011</v>
      </c>
      <c r="S29" t="s">
        <v>1011</v>
      </c>
      <c r="T29" t="s">
        <v>1012</v>
      </c>
    </row>
    <row r="30" spans="5:22">
      <c r="E30" t="s">
        <v>1013</v>
      </c>
      <c r="F30" t="s">
        <v>1008</v>
      </c>
      <c r="G30" t="s">
        <v>1014</v>
      </c>
      <c r="K30" t="s">
        <v>1015</v>
      </c>
      <c r="O30" t="s">
        <v>370</v>
      </c>
      <c r="R30" t="s">
        <v>1016</v>
      </c>
      <c r="S30" t="s">
        <v>1016</v>
      </c>
      <c r="T30" t="s">
        <v>1017</v>
      </c>
    </row>
    <row r="31" spans="5:22">
      <c r="E31" t="s">
        <v>1018</v>
      </c>
      <c r="F31" t="s">
        <v>1014</v>
      </c>
      <c r="G31" t="s">
        <v>1019</v>
      </c>
      <c r="K31" t="s">
        <v>1020</v>
      </c>
      <c r="O31" t="s">
        <v>1021</v>
      </c>
      <c r="R31" t="s">
        <v>1022</v>
      </c>
      <c r="S31" t="s">
        <v>1022</v>
      </c>
      <c r="T31" t="s">
        <v>1023</v>
      </c>
    </row>
    <row r="32" spans="5:22">
      <c r="E32" t="s">
        <v>1024</v>
      </c>
      <c r="F32" t="s">
        <v>1019</v>
      </c>
      <c r="G32" t="s">
        <v>1025</v>
      </c>
      <c r="K32" t="s">
        <v>1026</v>
      </c>
      <c r="O32" t="s">
        <v>1027</v>
      </c>
      <c r="R32" t="s">
        <v>1028</v>
      </c>
      <c r="S32" t="s">
        <v>1028</v>
      </c>
      <c r="T32" t="s">
        <v>1029</v>
      </c>
    </row>
    <row r="33" spans="5:20">
      <c r="E33" t="s">
        <v>1030</v>
      </c>
      <c r="F33" t="s">
        <v>1025</v>
      </c>
      <c r="G33" t="s">
        <v>1031</v>
      </c>
      <c r="K33" t="s">
        <v>1032</v>
      </c>
      <c r="O33" t="s">
        <v>1033</v>
      </c>
      <c r="R33" t="s">
        <v>1034</v>
      </c>
      <c r="S33" t="s">
        <v>1035</v>
      </c>
      <c r="T33" t="s">
        <v>1036</v>
      </c>
    </row>
    <row r="34" spans="5:20">
      <c r="E34" t="s">
        <v>1037</v>
      </c>
      <c r="F34" t="s">
        <v>1031</v>
      </c>
      <c r="G34" t="s">
        <v>1038</v>
      </c>
      <c r="K34" t="s">
        <v>1039</v>
      </c>
      <c r="O34" t="s">
        <v>1040</v>
      </c>
      <c r="R34" t="s">
        <v>1041</v>
      </c>
      <c r="S34" t="s">
        <v>1041</v>
      </c>
      <c r="T34" t="s">
        <v>1042</v>
      </c>
    </row>
    <row r="35" spans="5:20">
      <c r="E35" t="s">
        <v>1043</v>
      </c>
      <c r="F35" t="s">
        <v>1038</v>
      </c>
      <c r="G35" t="s">
        <v>1044</v>
      </c>
      <c r="K35" t="s">
        <v>1045</v>
      </c>
      <c r="O35" t="s">
        <v>1046</v>
      </c>
      <c r="R35" t="s">
        <v>1047</v>
      </c>
      <c r="S35" t="s">
        <v>1047</v>
      </c>
      <c r="T35" t="s">
        <v>1048</v>
      </c>
    </row>
    <row r="36" spans="5:20">
      <c r="E36" t="s">
        <v>1049</v>
      </c>
      <c r="F36" t="s">
        <v>1044</v>
      </c>
      <c r="G36" t="s">
        <v>1050</v>
      </c>
      <c r="K36" t="s">
        <v>1051</v>
      </c>
      <c r="O36" t="s">
        <v>1052</v>
      </c>
      <c r="R36" t="s">
        <v>1053</v>
      </c>
      <c r="S36" t="s">
        <v>1054</v>
      </c>
      <c r="T36" t="s">
        <v>1055</v>
      </c>
    </row>
    <row r="37" spans="5:20">
      <c r="E37" t="s">
        <v>1056</v>
      </c>
      <c r="F37" t="s">
        <v>1050</v>
      </c>
      <c r="G37" t="s">
        <v>1057</v>
      </c>
      <c r="K37" t="s">
        <v>1058</v>
      </c>
      <c r="O37" t="s">
        <v>1059</v>
      </c>
      <c r="R37" t="s">
        <v>1060</v>
      </c>
      <c r="S37" t="s">
        <v>1060</v>
      </c>
      <c r="T37" t="s">
        <v>1061</v>
      </c>
    </row>
    <row r="38" spans="5:20">
      <c r="E38" t="s">
        <v>1062</v>
      </c>
      <c r="F38" t="s">
        <v>1057</v>
      </c>
      <c r="G38" t="s">
        <v>1063</v>
      </c>
      <c r="K38" t="s">
        <v>1064</v>
      </c>
      <c r="O38" t="s">
        <v>1065</v>
      </c>
      <c r="R38" t="s">
        <v>1066</v>
      </c>
      <c r="S38" t="s">
        <v>1067</v>
      </c>
      <c r="T38" t="s">
        <v>1068</v>
      </c>
    </row>
    <row r="39" spans="5:20">
      <c r="E39" t="s">
        <v>1069</v>
      </c>
      <c r="F39" t="s">
        <v>1063</v>
      </c>
      <c r="G39" t="s">
        <v>1070</v>
      </c>
      <c r="K39" t="s">
        <v>1071</v>
      </c>
      <c r="O39" t="s">
        <v>1072</v>
      </c>
      <c r="T39" t="s">
        <v>1073</v>
      </c>
    </row>
    <row r="40" spans="5:20">
      <c r="E40" t="s">
        <v>1074</v>
      </c>
      <c r="F40" t="s">
        <v>1070</v>
      </c>
      <c r="G40" t="s">
        <v>1075</v>
      </c>
      <c r="K40" t="s">
        <v>1076</v>
      </c>
      <c r="O40" t="s">
        <v>1077</v>
      </c>
      <c r="T40" t="s">
        <v>1078</v>
      </c>
    </row>
    <row r="41" spans="5:20">
      <c r="E41" t="s">
        <v>1079</v>
      </c>
      <c r="F41" t="s">
        <v>1075</v>
      </c>
      <c r="G41" t="s">
        <v>1080</v>
      </c>
      <c r="K41" t="s">
        <v>1081</v>
      </c>
      <c r="O41" t="s">
        <v>1082</v>
      </c>
      <c r="T41" t="s">
        <v>1083</v>
      </c>
    </row>
    <row r="42" spans="5:20">
      <c r="F42" t="s">
        <v>1080</v>
      </c>
      <c r="G42" t="s">
        <v>1084</v>
      </c>
      <c r="K42" t="s">
        <v>1085</v>
      </c>
      <c r="O42" t="s">
        <v>1086</v>
      </c>
      <c r="T42" t="s">
        <v>1087</v>
      </c>
    </row>
    <row r="43" spans="5:20">
      <c r="F43" t="s">
        <v>1084</v>
      </c>
      <c r="G43" t="s">
        <v>1088</v>
      </c>
      <c r="K43" t="s">
        <v>1089</v>
      </c>
      <c r="O43" t="s">
        <v>1090</v>
      </c>
      <c r="T43" t="s">
        <v>1091</v>
      </c>
    </row>
    <row r="44" spans="5:20">
      <c r="F44" t="s">
        <v>1088</v>
      </c>
      <c r="G44" t="s">
        <v>1092</v>
      </c>
      <c r="K44" t="s">
        <v>1093</v>
      </c>
      <c r="O44" t="s">
        <v>1094</v>
      </c>
      <c r="T44" t="s">
        <v>1095</v>
      </c>
    </row>
    <row r="45" spans="5:20">
      <c r="F45" t="s">
        <v>1092</v>
      </c>
      <c r="G45" t="s">
        <v>1096</v>
      </c>
      <c r="K45" t="s">
        <v>1097</v>
      </c>
      <c r="T45" t="s">
        <v>1098</v>
      </c>
    </row>
    <row r="46" spans="5:20">
      <c r="F46" t="s">
        <v>1096</v>
      </c>
      <c r="G46" t="s">
        <v>540</v>
      </c>
      <c r="K46" t="s">
        <v>1099</v>
      </c>
      <c r="T46" t="s">
        <v>1100</v>
      </c>
    </row>
    <row r="47" spans="5:20">
      <c r="F47" t="s">
        <v>540</v>
      </c>
      <c r="G47" t="s">
        <v>1101</v>
      </c>
      <c r="K47" t="s">
        <v>1102</v>
      </c>
      <c r="T47" t="s">
        <v>1103</v>
      </c>
    </row>
    <row r="48" spans="5:20">
      <c r="F48" t="s">
        <v>1104</v>
      </c>
      <c r="G48" t="s">
        <v>1105</v>
      </c>
      <c r="K48" t="s">
        <v>1106</v>
      </c>
      <c r="T48" t="s">
        <v>1107</v>
      </c>
    </row>
    <row r="49" spans="6:11">
      <c r="F49" t="s">
        <v>1101</v>
      </c>
      <c r="G49" t="s">
        <v>1104</v>
      </c>
      <c r="K49" t="s">
        <v>1108</v>
      </c>
    </row>
    <row r="50" spans="6:11">
      <c r="F50" t="s">
        <v>1105</v>
      </c>
      <c r="G50" t="s">
        <v>1109</v>
      </c>
      <c r="K50" t="s">
        <v>1110</v>
      </c>
    </row>
    <row r="51" spans="6:11">
      <c r="F51" t="s">
        <v>1109</v>
      </c>
      <c r="G51" t="s">
        <v>1111</v>
      </c>
      <c r="K51" t="s">
        <v>1112</v>
      </c>
    </row>
    <row r="52" spans="6:11">
      <c r="F52" t="s">
        <v>1111</v>
      </c>
      <c r="G52" t="s">
        <v>1113</v>
      </c>
      <c r="K52" t="s">
        <v>1114</v>
      </c>
    </row>
    <row r="53" spans="6:11">
      <c r="F53" t="s">
        <v>1113</v>
      </c>
      <c r="G53" t="s">
        <v>1115</v>
      </c>
      <c r="K53" t="s">
        <v>1116</v>
      </c>
    </row>
    <row r="54" spans="6:11">
      <c r="F54" t="s">
        <v>1115</v>
      </c>
      <c r="G54" t="s">
        <v>1117</v>
      </c>
      <c r="K54" t="s">
        <v>1118</v>
      </c>
    </row>
    <row r="55" spans="6:11">
      <c r="F55" t="s">
        <v>1117</v>
      </c>
      <c r="G55" t="s">
        <v>1119</v>
      </c>
      <c r="K55" t="s">
        <v>1120</v>
      </c>
    </row>
    <row r="56" spans="6:11">
      <c r="F56" t="s">
        <v>1119</v>
      </c>
      <c r="G56" t="s">
        <v>1121</v>
      </c>
      <c r="K56" t="s">
        <v>1122</v>
      </c>
    </row>
    <row r="57" spans="6:11">
      <c r="F57" t="s">
        <v>1121</v>
      </c>
      <c r="G57" t="s">
        <v>1123</v>
      </c>
      <c r="K57" t="s">
        <v>1124</v>
      </c>
    </row>
    <row r="58" spans="6:11">
      <c r="F58" t="s">
        <v>1123</v>
      </c>
      <c r="G58" t="s">
        <v>1125</v>
      </c>
      <c r="K58" t="s">
        <v>1126</v>
      </c>
    </row>
    <row r="59" spans="6:11">
      <c r="F59" t="s">
        <v>1125</v>
      </c>
      <c r="G59" t="s">
        <v>1127</v>
      </c>
      <c r="K59" t="s">
        <v>1128</v>
      </c>
    </row>
    <row r="60" spans="6:11">
      <c r="F60" t="s">
        <v>1127</v>
      </c>
      <c r="G60" t="s">
        <v>1129</v>
      </c>
      <c r="K60" t="s">
        <v>1130</v>
      </c>
    </row>
    <row r="61" spans="6:11">
      <c r="F61" t="s">
        <v>1129</v>
      </c>
      <c r="G61" t="s">
        <v>1131</v>
      </c>
      <c r="K61" t="s">
        <v>1132</v>
      </c>
    </row>
    <row r="62" spans="6:11">
      <c r="F62" t="s">
        <v>1131</v>
      </c>
      <c r="G62" t="s">
        <v>1133</v>
      </c>
      <c r="K62" t="s">
        <v>1134</v>
      </c>
    </row>
    <row r="63" spans="6:11">
      <c r="F63" t="s">
        <v>1133</v>
      </c>
      <c r="G63" t="s">
        <v>1135</v>
      </c>
      <c r="K63" t="s">
        <v>1136</v>
      </c>
    </row>
    <row r="64" spans="6:11">
      <c r="F64" t="s">
        <v>1135</v>
      </c>
      <c r="G64" t="s">
        <v>1137</v>
      </c>
      <c r="K64" t="s">
        <v>1138</v>
      </c>
    </row>
    <row r="65" spans="6:11">
      <c r="F65" t="s">
        <v>1137</v>
      </c>
      <c r="G65" t="s">
        <v>1139</v>
      </c>
      <c r="K65" t="s">
        <v>1140</v>
      </c>
    </row>
    <row r="66" spans="6:11">
      <c r="F66" t="s">
        <v>1139</v>
      </c>
      <c r="G66" t="s">
        <v>1141</v>
      </c>
      <c r="K66" t="s">
        <v>1142</v>
      </c>
    </row>
    <row r="67" spans="6:11">
      <c r="F67" t="s">
        <v>1141</v>
      </c>
      <c r="G67" t="s">
        <v>1143</v>
      </c>
      <c r="K67" t="s">
        <v>1144</v>
      </c>
    </row>
    <row r="68" spans="6:11">
      <c r="F68" t="s">
        <v>1143</v>
      </c>
      <c r="G68" t="s">
        <v>1145</v>
      </c>
      <c r="K68" t="s">
        <v>1146</v>
      </c>
    </row>
    <row r="69" spans="6:11">
      <c r="F69" t="s">
        <v>1145</v>
      </c>
      <c r="G69" t="s">
        <v>1147</v>
      </c>
      <c r="K69" t="s">
        <v>1148</v>
      </c>
    </row>
    <row r="70" spans="6:11">
      <c r="F70" t="s">
        <v>1147</v>
      </c>
      <c r="G70" t="s">
        <v>1149</v>
      </c>
      <c r="K70" t="s">
        <v>1150</v>
      </c>
    </row>
    <row r="71" spans="6:11">
      <c r="F71" t="s">
        <v>1149</v>
      </c>
      <c r="G71" t="s">
        <v>1151</v>
      </c>
      <c r="K71" t="s">
        <v>1152</v>
      </c>
    </row>
    <row r="72" spans="6:11">
      <c r="F72" t="s">
        <v>1151</v>
      </c>
      <c r="G72" t="s">
        <v>1153</v>
      </c>
      <c r="K72" t="s">
        <v>1154</v>
      </c>
    </row>
    <row r="73" spans="6:11">
      <c r="F73" t="s">
        <v>1153</v>
      </c>
      <c r="G73" t="s">
        <v>1155</v>
      </c>
      <c r="K73" t="s">
        <v>1156</v>
      </c>
    </row>
    <row r="74" spans="6:11">
      <c r="F74" t="s">
        <v>1155</v>
      </c>
      <c r="G74" t="s">
        <v>1157</v>
      </c>
      <c r="K74" t="s">
        <v>1158</v>
      </c>
    </row>
    <row r="75" spans="6:11">
      <c r="F75" t="s">
        <v>1157</v>
      </c>
      <c r="G75" t="s">
        <v>1159</v>
      </c>
      <c r="K75" t="s">
        <v>1160</v>
      </c>
    </row>
    <row r="76" spans="6:11">
      <c r="F76" t="s">
        <v>1159</v>
      </c>
      <c r="G76" t="s">
        <v>1161</v>
      </c>
      <c r="K76" t="s">
        <v>1162</v>
      </c>
    </row>
    <row r="77" spans="6:11">
      <c r="F77" t="s">
        <v>1161</v>
      </c>
      <c r="G77" t="s">
        <v>1163</v>
      </c>
      <c r="K77" t="s">
        <v>1164</v>
      </c>
    </row>
    <row r="78" spans="6:11">
      <c r="F78" t="s">
        <v>1163</v>
      </c>
      <c r="G78" t="s">
        <v>1165</v>
      </c>
      <c r="K78" t="s">
        <v>1166</v>
      </c>
    </row>
    <row r="79" spans="6:11">
      <c r="F79" t="s">
        <v>1165</v>
      </c>
      <c r="G79" t="s">
        <v>1167</v>
      </c>
      <c r="K79" t="s">
        <v>1168</v>
      </c>
    </row>
    <row r="80" spans="6:11">
      <c r="F80" t="s">
        <v>1167</v>
      </c>
      <c r="G80" t="s">
        <v>1169</v>
      </c>
      <c r="K80" t="s">
        <v>1170</v>
      </c>
    </row>
    <row r="81" spans="6:11">
      <c r="F81" t="s">
        <v>1169</v>
      </c>
      <c r="G81" t="s">
        <v>1171</v>
      </c>
      <c r="K81" t="s">
        <v>1172</v>
      </c>
    </row>
    <row r="82" spans="6:11">
      <c r="F82" t="s">
        <v>1171</v>
      </c>
      <c r="G82" t="s">
        <v>1173</v>
      </c>
      <c r="K82" t="s">
        <v>1174</v>
      </c>
    </row>
    <row r="83" spans="6:11">
      <c r="F83" t="s">
        <v>1173</v>
      </c>
      <c r="G83" t="s">
        <v>1175</v>
      </c>
      <c r="K83" t="s">
        <v>1176</v>
      </c>
    </row>
    <row r="84" spans="6:11">
      <c r="F84" t="s">
        <v>1175</v>
      </c>
      <c r="G84" t="s">
        <v>1177</v>
      </c>
      <c r="K84" t="s">
        <v>1178</v>
      </c>
    </row>
    <row r="85" spans="6:11">
      <c r="F85" t="s">
        <v>1177</v>
      </c>
      <c r="G85" t="s">
        <v>1177</v>
      </c>
      <c r="K85" t="s">
        <v>1179</v>
      </c>
    </row>
    <row r="86" spans="6:11">
      <c r="F86" t="s">
        <v>1177</v>
      </c>
      <c r="G86" t="s">
        <v>1180</v>
      </c>
      <c r="K86" t="s">
        <v>1181</v>
      </c>
    </row>
    <row r="87" spans="6:11">
      <c r="F87" t="s">
        <v>1180</v>
      </c>
      <c r="G87" t="s">
        <v>1182</v>
      </c>
      <c r="K87" t="s">
        <v>1183</v>
      </c>
    </row>
    <row r="88" spans="6:11">
      <c r="F88" t="s">
        <v>1182</v>
      </c>
      <c r="G88" t="s">
        <v>1184</v>
      </c>
      <c r="K88" t="s">
        <v>1185</v>
      </c>
    </row>
    <row r="89" spans="6:11">
      <c r="F89" t="s">
        <v>1184</v>
      </c>
      <c r="G89" t="s">
        <v>1186</v>
      </c>
      <c r="K89" t="s">
        <v>1187</v>
      </c>
    </row>
    <row r="90" spans="6:11">
      <c r="F90" t="s">
        <v>1186</v>
      </c>
      <c r="G90" t="s">
        <v>1188</v>
      </c>
      <c r="K90" t="s">
        <v>1189</v>
      </c>
    </row>
    <row r="91" spans="6:11">
      <c r="F91" t="s">
        <v>1188</v>
      </c>
      <c r="G91" t="s">
        <v>1190</v>
      </c>
      <c r="K91" t="s">
        <v>1191</v>
      </c>
    </row>
    <row r="92" spans="6:11">
      <c r="F92" t="s">
        <v>1190</v>
      </c>
      <c r="G92" t="s">
        <v>1192</v>
      </c>
      <c r="K92" t="s">
        <v>1193</v>
      </c>
    </row>
    <row r="93" spans="6:11">
      <c r="F93" t="s">
        <v>1192</v>
      </c>
      <c r="G93" t="s">
        <v>1194</v>
      </c>
      <c r="K93" t="s">
        <v>1195</v>
      </c>
    </row>
    <row r="94" spans="6:11">
      <c r="F94" t="s">
        <v>1194</v>
      </c>
      <c r="G94" t="s">
        <v>1196</v>
      </c>
      <c r="K94" t="s">
        <v>1197</v>
      </c>
    </row>
    <row r="95" spans="6:11">
      <c r="F95" t="s">
        <v>1196</v>
      </c>
      <c r="G95" t="s">
        <v>1198</v>
      </c>
      <c r="K95" t="s">
        <v>1199</v>
      </c>
    </row>
    <row r="96" spans="6:11">
      <c r="F96" t="s">
        <v>1198</v>
      </c>
      <c r="G96" t="s">
        <v>1200</v>
      </c>
      <c r="K96" t="s">
        <v>1201</v>
      </c>
    </row>
    <row r="97" spans="6:11">
      <c r="F97" t="s">
        <v>1200</v>
      </c>
      <c r="G97" t="s">
        <v>1202</v>
      </c>
      <c r="K97" t="s">
        <v>1203</v>
      </c>
    </row>
    <row r="98" spans="6:11">
      <c r="F98" t="s">
        <v>1202</v>
      </c>
      <c r="G98" t="s">
        <v>1204</v>
      </c>
      <c r="K98" t="s">
        <v>1205</v>
      </c>
    </row>
    <row r="99" spans="6:11">
      <c r="F99" t="s">
        <v>1204</v>
      </c>
      <c r="G99" t="s">
        <v>1206</v>
      </c>
      <c r="K99" t="s">
        <v>1207</v>
      </c>
    </row>
    <row r="100" spans="6:11">
      <c r="F100" t="s">
        <v>1206</v>
      </c>
      <c r="G100" t="s">
        <v>1208</v>
      </c>
      <c r="K100" t="s">
        <v>1209</v>
      </c>
    </row>
    <row r="101" spans="6:11">
      <c r="F101" t="s">
        <v>1208</v>
      </c>
      <c r="G101" t="s">
        <v>1210</v>
      </c>
      <c r="K101" t="s">
        <v>1211</v>
      </c>
    </row>
    <row r="102" spans="6:11">
      <c r="F102" t="s">
        <v>1210</v>
      </c>
      <c r="G102" t="s">
        <v>1212</v>
      </c>
      <c r="K102" t="s">
        <v>1213</v>
      </c>
    </row>
    <row r="103" spans="6:11">
      <c r="F103" t="s">
        <v>1212</v>
      </c>
      <c r="G103" t="s">
        <v>1214</v>
      </c>
      <c r="K103" t="s">
        <v>1215</v>
      </c>
    </row>
    <row r="104" spans="6:11">
      <c r="F104" t="s">
        <v>1214</v>
      </c>
      <c r="G104" t="s">
        <v>1216</v>
      </c>
      <c r="K104" t="s">
        <v>1217</v>
      </c>
    </row>
    <row r="105" spans="6:11">
      <c r="F105" t="s">
        <v>1216</v>
      </c>
      <c r="G105" t="s">
        <v>1218</v>
      </c>
      <c r="K105" t="s">
        <v>1219</v>
      </c>
    </row>
    <row r="106" spans="6:11">
      <c r="F106" t="s">
        <v>1218</v>
      </c>
      <c r="G106" t="s">
        <v>1220</v>
      </c>
      <c r="K106" t="s">
        <v>1221</v>
      </c>
    </row>
    <row r="107" spans="6:11">
      <c r="F107" t="s">
        <v>1220</v>
      </c>
      <c r="G107" t="s">
        <v>1222</v>
      </c>
      <c r="K107" t="s">
        <v>250</v>
      </c>
    </row>
    <row r="108" spans="6:11">
      <c r="F108" t="s">
        <v>1222</v>
      </c>
      <c r="G108" t="s">
        <v>231</v>
      </c>
      <c r="K108" t="s">
        <v>1223</v>
      </c>
    </row>
    <row r="109" spans="6:11">
      <c r="F109" t="s">
        <v>231</v>
      </c>
      <c r="G109" t="s">
        <v>1224</v>
      </c>
      <c r="K109" t="s">
        <v>1225</v>
      </c>
    </row>
    <row r="110" spans="6:11">
      <c r="F110" t="s">
        <v>1224</v>
      </c>
      <c r="G110" t="s">
        <v>1226</v>
      </c>
      <c r="K110" t="s">
        <v>1227</v>
      </c>
    </row>
    <row r="111" spans="6:11">
      <c r="F111" t="s">
        <v>1226</v>
      </c>
      <c r="G111" t="s">
        <v>1228</v>
      </c>
      <c r="K111" t="s">
        <v>1229</v>
      </c>
    </row>
    <row r="112" spans="6:11">
      <c r="F112" t="s">
        <v>1228</v>
      </c>
      <c r="G112" t="s">
        <v>1230</v>
      </c>
      <c r="K112" t="s">
        <v>1231</v>
      </c>
    </row>
    <row r="113" spans="6:11">
      <c r="F113" t="s">
        <v>1230</v>
      </c>
      <c r="G113" t="s">
        <v>1232</v>
      </c>
      <c r="K113" t="s">
        <v>1233</v>
      </c>
    </row>
    <row r="114" spans="6:11">
      <c r="F114" t="s">
        <v>1232</v>
      </c>
      <c r="G114" t="s">
        <v>1234</v>
      </c>
      <c r="K114" t="s">
        <v>1235</v>
      </c>
    </row>
    <row r="115" spans="6:11">
      <c r="F115" t="s">
        <v>1234</v>
      </c>
      <c r="G115" t="s">
        <v>1236</v>
      </c>
      <c r="K115" t="s">
        <v>1237</v>
      </c>
    </row>
    <row r="116" spans="6:11">
      <c r="F116" t="s">
        <v>1236</v>
      </c>
      <c r="G116" t="s">
        <v>1238</v>
      </c>
      <c r="K116" t="s">
        <v>1239</v>
      </c>
    </row>
    <row r="117" spans="6:11">
      <c r="F117" t="s">
        <v>1238</v>
      </c>
      <c r="G117" t="s">
        <v>29</v>
      </c>
      <c r="K117" t="s">
        <v>1240</v>
      </c>
    </row>
    <row r="118" spans="6:11">
      <c r="F118" t="s">
        <v>1241</v>
      </c>
      <c r="G118" t="s">
        <v>1241</v>
      </c>
      <c r="K118" t="s">
        <v>1242</v>
      </c>
    </row>
    <row r="119" spans="6:11">
      <c r="F119" t="s">
        <v>1243</v>
      </c>
      <c r="G119" t="s">
        <v>1243</v>
      </c>
      <c r="K119" t="s">
        <v>1244</v>
      </c>
    </row>
    <row r="120" spans="6:11">
      <c r="F120" t="s">
        <v>1245</v>
      </c>
      <c r="G120" t="s">
        <v>1245</v>
      </c>
      <c r="K120" t="s">
        <v>1246</v>
      </c>
    </row>
    <row r="121" spans="6:11">
      <c r="F121" t="s">
        <v>1247</v>
      </c>
      <c r="G121" t="s">
        <v>1247</v>
      </c>
      <c r="K121" t="s">
        <v>1248</v>
      </c>
    </row>
    <row r="122" spans="6:11">
      <c r="F122" t="s">
        <v>1249</v>
      </c>
      <c r="G122" t="s">
        <v>1249</v>
      </c>
      <c r="K122" t="s">
        <v>1250</v>
      </c>
    </row>
    <row r="123" spans="6:11">
      <c r="F123" t="s">
        <v>1251</v>
      </c>
      <c r="G123" t="s">
        <v>1251</v>
      </c>
      <c r="K123" t="s">
        <v>1252</v>
      </c>
    </row>
    <row r="124" spans="6:11">
      <c r="F124" t="s">
        <v>1253</v>
      </c>
      <c r="G124" t="s">
        <v>1253</v>
      </c>
      <c r="K124" t="s">
        <v>1254</v>
      </c>
    </row>
    <row r="125" spans="6:11">
      <c r="F125" t="s">
        <v>1255</v>
      </c>
      <c r="G125" t="s">
        <v>1255</v>
      </c>
      <c r="K125" t="s">
        <v>1256</v>
      </c>
    </row>
    <row r="126" spans="6:11">
      <c r="F126" t="s">
        <v>1257</v>
      </c>
      <c r="G126" t="s">
        <v>1257</v>
      </c>
      <c r="K126" t="s">
        <v>1258</v>
      </c>
    </row>
    <row r="127" spans="6:11">
      <c r="F127" t="s">
        <v>1259</v>
      </c>
      <c r="G127" t="s">
        <v>1259</v>
      </c>
      <c r="K127" t="s">
        <v>1260</v>
      </c>
    </row>
    <row r="128" spans="6:11">
      <c r="F128" t="s">
        <v>1261</v>
      </c>
      <c r="G128" t="s">
        <v>1261</v>
      </c>
      <c r="K128" t="s">
        <v>1262</v>
      </c>
    </row>
    <row r="129" spans="6:11">
      <c r="F129" t="s">
        <v>1263</v>
      </c>
      <c r="G129" t="s">
        <v>1263</v>
      </c>
      <c r="K129" t="s">
        <v>1264</v>
      </c>
    </row>
    <row r="130" spans="6:11">
      <c r="F130" t="s">
        <v>1265</v>
      </c>
      <c r="G130" t="s">
        <v>1265</v>
      </c>
      <c r="K130" t="s">
        <v>1266</v>
      </c>
    </row>
    <row r="131" spans="6:11">
      <c r="F131" t="s">
        <v>1267</v>
      </c>
      <c r="G131" t="s">
        <v>1267</v>
      </c>
      <c r="K131" t="s">
        <v>1268</v>
      </c>
    </row>
    <row r="132" spans="6:11">
      <c r="F132" t="s">
        <v>1269</v>
      </c>
      <c r="G132" t="s">
        <v>1269</v>
      </c>
      <c r="K132" t="s">
        <v>1270</v>
      </c>
    </row>
    <row r="133" spans="6:11">
      <c r="F133" t="s">
        <v>1271</v>
      </c>
      <c r="G133" t="s">
        <v>1271</v>
      </c>
      <c r="K133" t="s">
        <v>1272</v>
      </c>
    </row>
    <row r="134" spans="6:11">
      <c r="F134" t="s">
        <v>1273</v>
      </c>
      <c r="G134" t="s">
        <v>1273</v>
      </c>
      <c r="K134" t="s">
        <v>1274</v>
      </c>
    </row>
    <row r="135" spans="6:11">
      <c r="F135" t="s">
        <v>1275</v>
      </c>
      <c r="G135" t="s">
        <v>1275</v>
      </c>
      <c r="K135" t="s">
        <v>1276</v>
      </c>
    </row>
    <row r="136" spans="6:11">
      <c r="F136" t="s">
        <v>1277</v>
      </c>
      <c r="G136" t="s">
        <v>1277</v>
      </c>
      <c r="K136" t="s">
        <v>1278</v>
      </c>
    </row>
    <row r="137" spans="6:11">
      <c r="F137" t="s">
        <v>1279</v>
      </c>
      <c r="G137" t="s">
        <v>1279</v>
      </c>
      <c r="K137" t="s">
        <v>1280</v>
      </c>
    </row>
    <row r="138" spans="6:11">
      <c r="F138" t="s">
        <v>1281</v>
      </c>
      <c r="G138" t="s">
        <v>1281</v>
      </c>
      <c r="K138" t="s">
        <v>1282</v>
      </c>
    </row>
    <row r="139" spans="6:11">
      <c r="F139" t="s">
        <v>1283</v>
      </c>
      <c r="G139" t="s">
        <v>1283</v>
      </c>
      <c r="K139" t="s">
        <v>1284</v>
      </c>
    </row>
    <row r="140" spans="6:11">
      <c r="F140" t="s">
        <v>1285</v>
      </c>
      <c r="G140" t="s">
        <v>1285</v>
      </c>
      <c r="K140" t="s">
        <v>1286</v>
      </c>
    </row>
    <row r="141" spans="6:11">
      <c r="F141" t="s">
        <v>1287</v>
      </c>
      <c r="G141" t="s">
        <v>1287</v>
      </c>
      <c r="K141" t="s">
        <v>1288</v>
      </c>
    </row>
    <row r="142" spans="6:11">
      <c r="F142" t="s">
        <v>1289</v>
      </c>
      <c r="G142" t="s">
        <v>1289</v>
      </c>
      <c r="K142" t="s">
        <v>1290</v>
      </c>
    </row>
    <row r="143" spans="6:11">
      <c r="F143" t="s">
        <v>1291</v>
      </c>
      <c r="G143" t="s">
        <v>1291</v>
      </c>
      <c r="K143" t="s">
        <v>1292</v>
      </c>
    </row>
    <row r="144" spans="6:11">
      <c r="F144" t="s">
        <v>1293</v>
      </c>
      <c r="G144" t="s">
        <v>1293</v>
      </c>
      <c r="K144" t="s">
        <v>1294</v>
      </c>
    </row>
    <row r="145" spans="6:11">
      <c r="F145" t="s">
        <v>1295</v>
      </c>
      <c r="G145" t="s">
        <v>1295</v>
      </c>
      <c r="K145" t="s">
        <v>1296</v>
      </c>
    </row>
    <row r="146" spans="6:11">
      <c r="F146" t="s">
        <v>1297</v>
      </c>
      <c r="G146" t="s">
        <v>1297</v>
      </c>
      <c r="K146" t="s">
        <v>1298</v>
      </c>
    </row>
    <row r="147" spans="6:11">
      <c r="F147" t="s">
        <v>1299</v>
      </c>
      <c r="G147" t="s">
        <v>1299</v>
      </c>
      <c r="K147" t="s">
        <v>1300</v>
      </c>
    </row>
    <row r="148" spans="6:11">
      <c r="F148" t="s">
        <v>1301</v>
      </c>
      <c r="G148" t="s">
        <v>1301</v>
      </c>
      <c r="K148" t="s">
        <v>1302</v>
      </c>
    </row>
    <row r="149" spans="6:11">
      <c r="F149" t="s">
        <v>1303</v>
      </c>
      <c r="G149" t="s">
        <v>1303</v>
      </c>
      <c r="K149" t="s">
        <v>1304</v>
      </c>
    </row>
    <row r="150" spans="6:11">
      <c r="F150" t="s">
        <v>1305</v>
      </c>
      <c r="G150" t="s">
        <v>1305</v>
      </c>
      <c r="K150" t="s">
        <v>1306</v>
      </c>
    </row>
    <row r="151" spans="6:11">
      <c r="F151" t="s">
        <v>1307</v>
      </c>
      <c r="G151" t="s">
        <v>1307</v>
      </c>
      <c r="K151" t="s">
        <v>1308</v>
      </c>
    </row>
    <row r="152" spans="6:11">
      <c r="F152" t="s">
        <v>1309</v>
      </c>
      <c r="G152" t="s">
        <v>1309</v>
      </c>
      <c r="K152" t="s">
        <v>1310</v>
      </c>
    </row>
    <row r="153" spans="6:11">
      <c r="F153" t="s">
        <v>1311</v>
      </c>
      <c r="G153" t="s">
        <v>1311</v>
      </c>
      <c r="K153" t="s">
        <v>1312</v>
      </c>
    </row>
    <row r="154" spans="6:11">
      <c r="F154" t="s">
        <v>1313</v>
      </c>
      <c r="G154" t="s">
        <v>1313</v>
      </c>
      <c r="K154" t="s">
        <v>1314</v>
      </c>
    </row>
    <row r="155" spans="6:11">
      <c r="F155" t="s">
        <v>1315</v>
      </c>
      <c r="G155" t="s">
        <v>1315</v>
      </c>
      <c r="K155" t="s">
        <v>1316</v>
      </c>
    </row>
    <row r="156" spans="6:11">
      <c r="F156" t="s">
        <v>1317</v>
      </c>
      <c r="G156" t="s">
        <v>1317</v>
      </c>
      <c r="K156" t="s">
        <v>1318</v>
      </c>
    </row>
    <row r="157" spans="6:11">
      <c r="F157" t="s">
        <v>1319</v>
      </c>
      <c r="G157" t="s">
        <v>1319</v>
      </c>
      <c r="K157" t="s">
        <v>1320</v>
      </c>
    </row>
    <row r="158" spans="6:11">
      <c r="F158" t="s">
        <v>1321</v>
      </c>
      <c r="G158" t="s">
        <v>1321</v>
      </c>
      <c r="K158" t="s">
        <v>1322</v>
      </c>
    </row>
    <row r="159" spans="6:11">
      <c r="F159" t="s">
        <v>1323</v>
      </c>
      <c r="G159" t="s">
        <v>1323</v>
      </c>
      <c r="K159" t="s">
        <v>1324</v>
      </c>
    </row>
    <row r="160" spans="6:11">
      <c r="F160" t="s">
        <v>1325</v>
      </c>
      <c r="G160" t="s">
        <v>1325</v>
      </c>
      <c r="K160" t="s">
        <v>1326</v>
      </c>
    </row>
    <row r="161" spans="6:11">
      <c r="F161" t="s">
        <v>1327</v>
      </c>
      <c r="G161" t="s">
        <v>1327</v>
      </c>
      <c r="K161" t="s">
        <v>1328</v>
      </c>
    </row>
    <row r="162" spans="6:11">
      <c r="F162" t="s">
        <v>1329</v>
      </c>
      <c r="G162" t="s">
        <v>1329</v>
      </c>
      <c r="K162" t="s">
        <v>1330</v>
      </c>
    </row>
    <row r="163" spans="6:11">
      <c r="F163" t="s">
        <v>1331</v>
      </c>
      <c r="G163" t="s">
        <v>1331</v>
      </c>
      <c r="K163" t="s">
        <v>1332</v>
      </c>
    </row>
    <row r="164" spans="6:11">
      <c r="F164" t="s">
        <v>1333</v>
      </c>
      <c r="G164" t="s">
        <v>1333</v>
      </c>
      <c r="K164" t="s">
        <v>1334</v>
      </c>
    </row>
    <row r="165" spans="6:11">
      <c r="F165" t="s">
        <v>1335</v>
      </c>
      <c r="G165" t="s">
        <v>1335</v>
      </c>
      <c r="K165" t="s">
        <v>1336</v>
      </c>
    </row>
    <row r="166" spans="6:11">
      <c r="F166" t="s">
        <v>1337</v>
      </c>
      <c r="G166" t="s">
        <v>1337</v>
      </c>
      <c r="K166" t="s">
        <v>1338</v>
      </c>
    </row>
    <row r="167" spans="6:11">
      <c r="F167" t="s">
        <v>1339</v>
      </c>
      <c r="G167" t="s">
        <v>1339</v>
      </c>
      <c r="K167" t="s">
        <v>1340</v>
      </c>
    </row>
    <row r="168" spans="6:11">
      <c r="F168" t="s">
        <v>1341</v>
      </c>
      <c r="G168" t="s">
        <v>1341</v>
      </c>
      <c r="K168" t="s">
        <v>1342</v>
      </c>
    </row>
    <row r="169" spans="6:11">
      <c r="F169" t="s">
        <v>1343</v>
      </c>
      <c r="G169" t="s">
        <v>1343</v>
      </c>
      <c r="K169" t="s">
        <v>1344</v>
      </c>
    </row>
    <row r="170" spans="6:11">
      <c r="F170" t="s">
        <v>845</v>
      </c>
      <c r="G170" t="s">
        <v>845</v>
      </c>
      <c r="K170" t="s">
        <v>1345</v>
      </c>
    </row>
    <row r="171" spans="6:11">
      <c r="F171" t="s">
        <v>1346</v>
      </c>
      <c r="G171" t="s">
        <v>1346</v>
      </c>
      <c r="K171" t="s">
        <v>1347</v>
      </c>
    </row>
    <row r="172" spans="6:11">
      <c r="F172" t="s">
        <v>1348</v>
      </c>
      <c r="G172" t="s">
        <v>1348</v>
      </c>
      <c r="K172" t="s">
        <v>1349</v>
      </c>
    </row>
    <row r="173" spans="6:11">
      <c r="F173" t="s">
        <v>1350</v>
      </c>
      <c r="G173" t="s">
        <v>1350</v>
      </c>
      <c r="K173" t="s">
        <v>1351</v>
      </c>
    </row>
    <row r="174" spans="6:11">
      <c r="F174" t="s">
        <v>1352</v>
      </c>
      <c r="G174" t="s">
        <v>1352</v>
      </c>
      <c r="K174" t="s">
        <v>1353</v>
      </c>
    </row>
    <row r="175" spans="6:11">
      <c r="F175" t="s">
        <v>1354</v>
      </c>
      <c r="G175" t="s">
        <v>1354</v>
      </c>
      <c r="K175" t="s">
        <v>1355</v>
      </c>
    </row>
    <row r="176" spans="6:11">
      <c r="F176" t="s">
        <v>1356</v>
      </c>
      <c r="G176" t="s">
        <v>1356</v>
      </c>
      <c r="K176" t="s">
        <v>1357</v>
      </c>
    </row>
    <row r="177" spans="6:11">
      <c r="F177" t="s">
        <v>1358</v>
      </c>
      <c r="G177" t="s">
        <v>1358</v>
      </c>
      <c r="K177" t="s">
        <v>1359</v>
      </c>
    </row>
    <row r="178" spans="6:11">
      <c r="F178" t="s">
        <v>1360</v>
      </c>
      <c r="G178" t="s">
        <v>1360</v>
      </c>
      <c r="K178" t="s">
        <v>1361</v>
      </c>
    </row>
    <row r="179" spans="6:11">
      <c r="F179" t="s">
        <v>1362</v>
      </c>
      <c r="G179" t="s">
        <v>1362</v>
      </c>
      <c r="K179" t="s">
        <v>1363</v>
      </c>
    </row>
    <row r="180" spans="6:11">
      <c r="F180" t="s">
        <v>1364</v>
      </c>
      <c r="G180" t="s">
        <v>1364</v>
      </c>
      <c r="K180" t="s">
        <v>1365</v>
      </c>
    </row>
    <row r="181" spans="6:11">
      <c r="F181" t="s">
        <v>1366</v>
      </c>
      <c r="G181" t="s">
        <v>1366</v>
      </c>
      <c r="K181" t="s">
        <v>1367</v>
      </c>
    </row>
    <row r="182" spans="6:11">
      <c r="F182" t="s">
        <v>1368</v>
      </c>
      <c r="G182" t="s">
        <v>1368</v>
      </c>
      <c r="K182" t="s">
        <v>1369</v>
      </c>
    </row>
    <row r="183" spans="6:11">
      <c r="F183" t="s">
        <v>1370</v>
      </c>
      <c r="G183" t="s">
        <v>1370</v>
      </c>
      <c r="K183" t="s">
        <v>1371</v>
      </c>
    </row>
    <row r="184" spans="6:11">
      <c r="F184" t="s">
        <v>1372</v>
      </c>
      <c r="G184" t="s">
        <v>1372</v>
      </c>
      <c r="K184" t="s">
        <v>1373</v>
      </c>
    </row>
    <row r="185" spans="6:11">
      <c r="F185" t="s">
        <v>1374</v>
      </c>
      <c r="G185" t="s">
        <v>1374</v>
      </c>
      <c r="K185" t="s">
        <v>1375</v>
      </c>
    </row>
    <row r="186" spans="6:11">
      <c r="F186" t="s">
        <v>1376</v>
      </c>
      <c r="G186" t="s">
        <v>1376</v>
      </c>
      <c r="K186" t="s">
        <v>1377</v>
      </c>
    </row>
    <row r="187" spans="6:11">
      <c r="F187" t="s">
        <v>1378</v>
      </c>
      <c r="G187" t="s">
        <v>1378</v>
      </c>
      <c r="K187" t="s">
        <v>1379</v>
      </c>
    </row>
    <row r="188" spans="6:11">
      <c r="F188" t="s">
        <v>1380</v>
      </c>
      <c r="G188" t="s">
        <v>1380</v>
      </c>
      <c r="K188" t="s">
        <v>1381</v>
      </c>
    </row>
    <row r="189" spans="6:11">
      <c r="F189" t="s">
        <v>1382</v>
      </c>
      <c r="G189" t="s">
        <v>1382</v>
      </c>
      <c r="K189" t="s">
        <v>1383</v>
      </c>
    </row>
    <row r="190" spans="6:11">
      <c r="F190" t="s">
        <v>1384</v>
      </c>
      <c r="G190" t="s">
        <v>1384</v>
      </c>
      <c r="K190" t="s">
        <v>1385</v>
      </c>
    </row>
    <row r="191" spans="6:11">
      <c r="F191" t="s">
        <v>1386</v>
      </c>
      <c r="G191" t="s">
        <v>1386</v>
      </c>
      <c r="K191" t="s">
        <v>1387</v>
      </c>
    </row>
    <row r="192" spans="6:11">
      <c r="F192" t="s">
        <v>1388</v>
      </c>
      <c r="G192" t="s">
        <v>1388</v>
      </c>
      <c r="K192" t="s">
        <v>1389</v>
      </c>
    </row>
    <row r="193" spans="6:11">
      <c r="F193" t="s">
        <v>1390</v>
      </c>
      <c r="G193" t="s">
        <v>1390</v>
      </c>
      <c r="K193" t="s">
        <v>1391</v>
      </c>
    </row>
    <row r="194" spans="6:11">
      <c r="F194" t="s">
        <v>1392</v>
      </c>
      <c r="G194" t="s">
        <v>1392</v>
      </c>
      <c r="K194" t="s">
        <v>1393</v>
      </c>
    </row>
    <row r="195" spans="6:11">
      <c r="F195" t="s">
        <v>1394</v>
      </c>
      <c r="G195" t="s">
        <v>1394</v>
      </c>
      <c r="K195" t="s">
        <v>1395</v>
      </c>
    </row>
    <row r="196" spans="6:11">
      <c r="F196" t="s">
        <v>1396</v>
      </c>
      <c r="G196" t="s">
        <v>1396</v>
      </c>
      <c r="K196" t="s">
        <v>1397</v>
      </c>
    </row>
    <row r="197" spans="6:11">
      <c r="F197" t="s">
        <v>1398</v>
      </c>
      <c r="G197" t="s">
        <v>1398</v>
      </c>
      <c r="K197" t="s">
        <v>1399</v>
      </c>
    </row>
    <row r="198" spans="6:11">
      <c r="F198" t="s">
        <v>1400</v>
      </c>
      <c r="G198" t="s">
        <v>1401</v>
      </c>
      <c r="K198" t="s">
        <v>1402</v>
      </c>
    </row>
    <row r="199" spans="6:11">
      <c r="F199" t="s">
        <v>1403</v>
      </c>
      <c r="G199" t="s">
        <v>1400</v>
      </c>
      <c r="K199" t="s">
        <v>1404</v>
      </c>
    </row>
    <row r="200" spans="6:11">
      <c r="F200" t="s">
        <v>1405</v>
      </c>
      <c r="G200" t="s">
        <v>1403</v>
      </c>
      <c r="K200" t="s">
        <v>1406</v>
      </c>
    </row>
    <row r="201" spans="6:11">
      <c r="F201" t="s">
        <v>1407</v>
      </c>
      <c r="G201" t="s">
        <v>1405</v>
      </c>
      <c r="K201" t="s">
        <v>1408</v>
      </c>
    </row>
    <row r="202" spans="6:11">
      <c r="F202" t="s">
        <v>1409</v>
      </c>
      <c r="G202" t="s">
        <v>1407</v>
      </c>
      <c r="K202" t="s">
        <v>1410</v>
      </c>
    </row>
    <row r="203" spans="6:11">
      <c r="F203" t="s">
        <v>1411</v>
      </c>
      <c r="G203" t="s">
        <v>1409</v>
      </c>
      <c r="K203" t="s">
        <v>1412</v>
      </c>
    </row>
    <row r="204" spans="6:11">
      <c r="F204" t="s">
        <v>1413</v>
      </c>
      <c r="G204" t="s">
        <v>1411</v>
      </c>
      <c r="K204" t="s">
        <v>1414</v>
      </c>
    </row>
    <row r="205" spans="6:11">
      <c r="F205" t="s">
        <v>1415</v>
      </c>
      <c r="G205" t="s">
        <v>1413</v>
      </c>
      <c r="K205" t="s">
        <v>1416</v>
      </c>
    </row>
    <row r="206" spans="6:11">
      <c r="F206" t="s">
        <v>1417</v>
      </c>
      <c r="G206" t="s">
        <v>1415</v>
      </c>
      <c r="K206" t="s">
        <v>1418</v>
      </c>
    </row>
    <row r="207" spans="6:11">
      <c r="F207" t="s">
        <v>1419</v>
      </c>
      <c r="G207" t="s">
        <v>1417</v>
      </c>
      <c r="K207" t="s">
        <v>1420</v>
      </c>
    </row>
    <row r="208" spans="6:11">
      <c r="F208" t="s">
        <v>1421</v>
      </c>
      <c r="G208" t="s">
        <v>1419</v>
      </c>
      <c r="K208" t="s">
        <v>1422</v>
      </c>
    </row>
    <row r="209" spans="6:11">
      <c r="F209" t="s">
        <v>1423</v>
      </c>
      <c r="G209" t="s">
        <v>1421</v>
      </c>
      <c r="K209" t="s">
        <v>1424</v>
      </c>
    </row>
    <row r="210" spans="6:11">
      <c r="F210" t="s">
        <v>1425</v>
      </c>
      <c r="G210" t="s">
        <v>1423</v>
      </c>
      <c r="K210" t="s">
        <v>1426</v>
      </c>
    </row>
    <row r="211" spans="6:11">
      <c r="F211" t="s">
        <v>1427</v>
      </c>
      <c r="G211" t="s">
        <v>1425</v>
      </c>
      <c r="K211" t="s">
        <v>1428</v>
      </c>
    </row>
    <row r="212" spans="6:11">
      <c r="F212" t="s">
        <v>1429</v>
      </c>
      <c r="G212" t="s">
        <v>1427</v>
      </c>
      <c r="K212" t="s">
        <v>1430</v>
      </c>
    </row>
    <row r="213" spans="6:11">
      <c r="F213" t="s">
        <v>1431</v>
      </c>
      <c r="G213" t="s">
        <v>1429</v>
      </c>
      <c r="K213" t="s">
        <v>1432</v>
      </c>
    </row>
    <row r="214" spans="6:11">
      <c r="F214" t="s">
        <v>1433</v>
      </c>
      <c r="G214" t="s">
        <v>1431</v>
      </c>
      <c r="K214" t="s">
        <v>1434</v>
      </c>
    </row>
    <row r="215" spans="6:11">
      <c r="F215" t="s">
        <v>1435</v>
      </c>
      <c r="G215" t="s">
        <v>1433</v>
      </c>
      <c r="K215" t="s">
        <v>1436</v>
      </c>
    </row>
    <row r="216" spans="6:11">
      <c r="F216" t="s">
        <v>1437</v>
      </c>
      <c r="G216" t="s">
        <v>1435</v>
      </c>
      <c r="K216" t="s">
        <v>1438</v>
      </c>
    </row>
    <row r="217" spans="6:11">
      <c r="F217" t="s">
        <v>1439</v>
      </c>
      <c r="G217" t="s">
        <v>1437</v>
      </c>
      <c r="K217" t="s">
        <v>1440</v>
      </c>
    </row>
    <row r="218" spans="6:11">
      <c r="F218" t="s">
        <v>1441</v>
      </c>
      <c r="G218" t="s">
        <v>1439</v>
      </c>
      <c r="K218" t="s">
        <v>1442</v>
      </c>
    </row>
    <row r="219" spans="6:11">
      <c r="F219" t="s">
        <v>1443</v>
      </c>
      <c r="G219" t="s">
        <v>1441</v>
      </c>
      <c r="K219" t="s">
        <v>1444</v>
      </c>
    </row>
    <row r="220" spans="6:11">
      <c r="F220" t="s">
        <v>1445</v>
      </c>
      <c r="G220" t="s">
        <v>1443</v>
      </c>
      <c r="K220" t="s">
        <v>1446</v>
      </c>
    </row>
    <row r="221" spans="6:11">
      <c r="F221" t="s">
        <v>1447</v>
      </c>
      <c r="G221" t="s">
        <v>1445</v>
      </c>
      <c r="K221" t="s">
        <v>1448</v>
      </c>
    </row>
    <row r="222" spans="6:11">
      <c r="F222" t="s">
        <v>1449</v>
      </c>
      <c r="G222" t="s">
        <v>1447</v>
      </c>
      <c r="K222" t="s">
        <v>1450</v>
      </c>
    </row>
    <row r="223" spans="6:11">
      <c r="F223" t="s">
        <v>1451</v>
      </c>
      <c r="G223" t="s">
        <v>1449</v>
      </c>
      <c r="K223" t="s">
        <v>1452</v>
      </c>
    </row>
    <row r="224" spans="6:11">
      <c r="F224" t="s">
        <v>1453</v>
      </c>
      <c r="G224" t="s">
        <v>1451</v>
      </c>
      <c r="K224" t="s">
        <v>1454</v>
      </c>
    </row>
    <row r="225" spans="6:11">
      <c r="F225" t="s">
        <v>1455</v>
      </c>
      <c r="G225" t="s">
        <v>1453</v>
      </c>
      <c r="K225" t="s">
        <v>1456</v>
      </c>
    </row>
    <row r="226" spans="6:11">
      <c r="F226" t="s">
        <v>1457</v>
      </c>
      <c r="G226" t="s">
        <v>1455</v>
      </c>
      <c r="K226" t="s">
        <v>1458</v>
      </c>
    </row>
    <row r="227" spans="6:11">
      <c r="F227" t="s">
        <v>1459</v>
      </c>
      <c r="G227" t="s">
        <v>1457</v>
      </c>
      <c r="K227" t="s">
        <v>1460</v>
      </c>
    </row>
    <row r="228" spans="6:11">
      <c r="F228" t="s">
        <v>1461</v>
      </c>
      <c r="G228" t="s">
        <v>1459</v>
      </c>
      <c r="K228" t="s">
        <v>1462</v>
      </c>
    </row>
    <row r="229" spans="6:11">
      <c r="F229" t="s">
        <v>1463</v>
      </c>
      <c r="G229" t="s">
        <v>1461</v>
      </c>
      <c r="K229" t="s">
        <v>1464</v>
      </c>
    </row>
    <row r="230" spans="6:11">
      <c r="F230" t="s">
        <v>1465</v>
      </c>
      <c r="G230" t="s">
        <v>1463</v>
      </c>
      <c r="K230" t="s">
        <v>1466</v>
      </c>
    </row>
    <row r="231" spans="6:11">
      <c r="F231" t="s">
        <v>1467</v>
      </c>
      <c r="G231" t="s">
        <v>1465</v>
      </c>
      <c r="K231" t="s">
        <v>1468</v>
      </c>
    </row>
    <row r="232" spans="6:11">
      <c r="F232" t="s">
        <v>1469</v>
      </c>
      <c r="G232" t="s">
        <v>1467</v>
      </c>
      <c r="K232" t="s">
        <v>1470</v>
      </c>
    </row>
    <row r="233" spans="6:11">
      <c r="F233" t="s">
        <v>1471</v>
      </c>
      <c r="G233" t="s">
        <v>1469</v>
      </c>
      <c r="K233" t="s">
        <v>1472</v>
      </c>
    </row>
    <row r="234" spans="6:11">
      <c r="F234" t="s">
        <v>1473</v>
      </c>
      <c r="G234" t="s">
        <v>1471</v>
      </c>
      <c r="K234" t="s">
        <v>1474</v>
      </c>
    </row>
    <row r="235" spans="6:11">
      <c r="F235" t="s">
        <v>1475</v>
      </c>
      <c r="G235" t="s">
        <v>1473</v>
      </c>
      <c r="K235" t="s">
        <v>1476</v>
      </c>
    </row>
    <row r="236" spans="6:11">
      <c r="F236" t="s">
        <v>1477</v>
      </c>
      <c r="G236" t="s">
        <v>1475</v>
      </c>
      <c r="K236" t="s">
        <v>1478</v>
      </c>
    </row>
    <row r="237" spans="6:11">
      <c r="F237" t="s">
        <v>1479</v>
      </c>
      <c r="G237" t="s">
        <v>1477</v>
      </c>
      <c r="K237" t="s">
        <v>1480</v>
      </c>
    </row>
    <row r="238" spans="6:11">
      <c r="F238" t="s">
        <v>1481</v>
      </c>
      <c r="G238" t="s">
        <v>1479</v>
      </c>
      <c r="K238" t="s">
        <v>1482</v>
      </c>
    </row>
    <row r="239" spans="6:11">
      <c r="F239" t="s">
        <v>1483</v>
      </c>
      <c r="G239" t="s">
        <v>1481</v>
      </c>
      <c r="K239" t="s">
        <v>1484</v>
      </c>
    </row>
    <row r="240" spans="6:11">
      <c r="F240" t="s">
        <v>1485</v>
      </c>
      <c r="G240" t="s">
        <v>1483</v>
      </c>
      <c r="K240" t="s">
        <v>1486</v>
      </c>
    </row>
    <row r="241" spans="6:11">
      <c r="F241" t="s">
        <v>1487</v>
      </c>
      <c r="G241" t="s">
        <v>1485</v>
      </c>
      <c r="K241" t="s">
        <v>1488</v>
      </c>
    </row>
    <row r="242" spans="6:11">
      <c r="F242" t="s">
        <v>1489</v>
      </c>
      <c r="G242" t="s">
        <v>1487</v>
      </c>
      <c r="K242" t="s">
        <v>1490</v>
      </c>
    </row>
    <row r="243" spans="6:11">
      <c r="F243" t="s">
        <v>1491</v>
      </c>
      <c r="G243" t="s">
        <v>1489</v>
      </c>
      <c r="K243" t="s">
        <v>1492</v>
      </c>
    </row>
    <row r="244" spans="6:11">
      <c r="F244" t="s">
        <v>1493</v>
      </c>
      <c r="G244" t="s">
        <v>1491</v>
      </c>
      <c r="K244" t="s">
        <v>1494</v>
      </c>
    </row>
    <row r="245" spans="6:11">
      <c r="F245" t="s">
        <v>1495</v>
      </c>
      <c r="G245" t="s">
        <v>1493</v>
      </c>
      <c r="K245" t="s">
        <v>1496</v>
      </c>
    </row>
    <row r="246" spans="6:11">
      <c r="F246" t="s">
        <v>1497</v>
      </c>
      <c r="G246" t="s">
        <v>1495</v>
      </c>
      <c r="K246" t="s">
        <v>1498</v>
      </c>
    </row>
    <row r="247" spans="6:11">
      <c r="F247" t="s">
        <v>1499</v>
      </c>
      <c r="G247" t="s">
        <v>1497</v>
      </c>
      <c r="K247" t="s">
        <v>1500</v>
      </c>
    </row>
    <row r="248" spans="6:11">
      <c r="F248" t="s">
        <v>1501</v>
      </c>
      <c r="G248" t="s">
        <v>1499</v>
      </c>
      <c r="K248" t="s">
        <v>1502</v>
      </c>
    </row>
    <row r="249" spans="6:11">
      <c r="F249" t="s">
        <v>1503</v>
      </c>
      <c r="G249" t="s">
        <v>1501</v>
      </c>
      <c r="K249" t="s">
        <v>1504</v>
      </c>
    </row>
    <row r="250" spans="6:11">
      <c r="F250" t="s">
        <v>1505</v>
      </c>
      <c r="G250" t="s">
        <v>1503</v>
      </c>
      <c r="K250" t="s">
        <v>1506</v>
      </c>
    </row>
    <row r="251" spans="6:11">
      <c r="F251" t="s">
        <v>1507</v>
      </c>
      <c r="G251" t="s">
        <v>1505</v>
      </c>
      <c r="K251" t="s">
        <v>1508</v>
      </c>
    </row>
    <row r="252" spans="6:11">
      <c r="F252" t="s">
        <v>1509</v>
      </c>
      <c r="G252" t="s">
        <v>1507</v>
      </c>
      <c r="K252" t="s">
        <v>1510</v>
      </c>
    </row>
    <row r="253" spans="6:11">
      <c r="F253" t="s">
        <v>1511</v>
      </c>
      <c r="G253" t="s">
        <v>1509</v>
      </c>
      <c r="K253" t="s">
        <v>1512</v>
      </c>
    </row>
    <row r="254" spans="6:11">
      <c r="F254" t="s">
        <v>1513</v>
      </c>
      <c r="G254" t="s">
        <v>1511</v>
      </c>
    </row>
    <row r="255" spans="6:11">
      <c r="F255" t="s">
        <v>1514</v>
      </c>
      <c r="G255" t="s">
        <v>1513</v>
      </c>
    </row>
    <row r="256" spans="6:11">
      <c r="F256" t="s">
        <v>1515</v>
      </c>
      <c r="G256" t="s">
        <v>1514</v>
      </c>
    </row>
    <row r="257" spans="6:7">
      <c r="F257" t="s">
        <v>1516</v>
      </c>
      <c r="G257" t="s">
        <v>1515</v>
      </c>
    </row>
    <row r="258" spans="6:7">
      <c r="F258" t="s">
        <v>1517</v>
      </c>
      <c r="G258" t="s">
        <v>1516</v>
      </c>
    </row>
    <row r="259" spans="6:7">
      <c r="F259" t="s">
        <v>1518</v>
      </c>
      <c r="G259" t="s">
        <v>1517</v>
      </c>
    </row>
    <row r="260" spans="6:7">
      <c r="F260" t="s">
        <v>1519</v>
      </c>
      <c r="G260" t="s">
        <v>1519</v>
      </c>
    </row>
    <row r="261" spans="6:7">
      <c r="F261" t="s">
        <v>1401</v>
      </c>
      <c r="G261" t="s">
        <v>1518</v>
      </c>
    </row>
    <row r="262" spans="6:7">
      <c r="F262" t="s">
        <v>1520</v>
      </c>
      <c r="G262" t="s">
        <v>1520</v>
      </c>
    </row>
    <row r="263" spans="6:7">
      <c r="F263" t="s">
        <v>1521</v>
      </c>
      <c r="G263" t="s">
        <v>1521</v>
      </c>
    </row>
    <row r="264" spans="6:7">
      <c r="F264" t="s">
        <v>1522</v>
      </c>
      <c r="G264" t="s">
        <v>1522</v>
      </c>
    </row>
  </sheetData>
  <sheetProtection algorithmName="SHA-512" hashValue="bcYJeOG3tBROfSXxkkigNhrZaWR51FSaYJpPoW1DI7EpQyKKuTvRgNtkBGIstoaUql4sLUO1yKlktAm1NBmWNg==" saltValue="5n4D6ifmE+YR6NGTTKyRQw==" spinCount="100000" sheet="1" objects="1" scenarios="1"/>
  <phoneticPr fontId="2"/>
  <pageMargins left="0.7" right="0.7" top="0.75" bottom="0.75" header="0.3" footer="0.3"/>
  <pageSetup paperSize="9" orientation="portrait" r:id="rId1"/>
  <tableParts count="22">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A48E2-BF99-4F99-BD5A-88374E219B1F}">
  <dimension ref="A1:AL77"/>
  <sheetViews>
    <sheetView workbookViewId="0">
      <selection activeCell="B8" sqref="B8"/>
    </sheetView>
  </sheetViews>
  <sheetFormatPr defaultRowHeight="18.75"/>
  <cols>
    <col min="1" max="1" width="45.875" bestFit="1" customWidth="1"/>
    <col min="2" max="2" width="39.375" bestFit="1" customWidth="1"/>
    <col min="3" max="3" width="28.75" bestFit="1" customWidth="1"/>
    <col min="4" max="4" width="27" bestFit="1" customWidth="1"/>
    <col min="5" max="5" width="26.875" bestFit="1" customWidth="1"/>
    <col min="6" max="6" width="20.125" bestFit="1" customWidth="1"/>
    <col min="7" max="7" width="17.375" bestFit="1" customWidth="1"/>
    <col min="8" max="8" width="31.125" bestFit="1" customWidth="1"/>
    <col min="9" max="9" width="26.5" bestFit="1" customWidth="1"/>
    <col min="10" max="10" width="50.25" bestFit="1" customWidth="1"/>
    <col min="11" max="12" width="13.375" bestFit="1" customWidth="1"/>
    <col min="13" max="13" width="21.25" bestFit="1" customWidth="1"/>
    <col min="14" max="14" width="18.375" bestFit="1" customWidth="1"/>
    <col min="15" max="15" width="25.125" bestFit="1" customWidth="1"/>
    <col min="16" max="16" width="26.375" bestFit="1" customWidth="1"/>
    <col min="17" max="17" width="19.5" bestFit="1" customWidth="1"/>
    <col min="18" max="18" width="20.625" bestFit="1" customWidth="1"/>
    <col min="19" max="19" width="25.75" bestFit="1" customWidth="1"/>
    <col min="20" max="20" width="11.75" bestFit="1" customWidth="1"/>
    <col min="21" max="21" width="19.125" bestFit="1" customWidth="1"/>
    <col min="22" max="22" width="23" bestFit="1" customWidth="1"/>
    <col min="23" max="23" width="19.125" bestFit="1" customWidth="1"/>
    <col min="24" max="24" width="19.375" bestFit="1" customWidth="1"/>
    <col min="25" max="25" width="38.875" bestFit="1" customWidth="1"/>
    <col min="26" max="26" width="13.375" bestFit="1" customWidth="1"/>
    <col min="27" max="27" width="15.625" bestFit="1" customWidth="1"/>
    <col min="28" max="28" width="19" bestFit="1" customWidth="1"/>
    <col min="29" max="29" width="18.5" bestFit="1" customWidth="1"/>
    <col min="30" max="30" width="26.125" bestFit="1" customWidth="1"/>
    <col min="31" max="31" width="23.5" bestFit="1" customWidth="1"/>
    <col min="32" max="32" width="15.375" bestFit="1" customWidth="1"/>
    <col min="33" max="33" width="21.375" bestFit="1" customWidth="1"/>
    <col min="34" max="34" width="32.5" bestFit="1" customWidth="1"/>
    <col min="35" max="35" width="17.25" bestFit="1" customWidth="1"/>
    <col min="36" max="36" width="26.75" bestFit="1" customWidth="1"/>
    <col min="37" max="37" width="23.125" bestFit="1" customWidth="1"/>
    <col min="38" max="38" width="22.375" bestFit="1" customWidth="1"/>
  </cols>
  <sheetData>
    <row r="1" spans="1:38">
      <c r="A1" t="s">
        <v>1523</v>
      </c>
      <c r="B1" t="s">
        <v>1524</v>
      </c>
      <c r="C1" t="s">
        <v>1525</v>
      </c>
      <c r="D1" t="s">
        <v>1526</v>
      </c>
      <c r="E1" t="s">
        <v>1527</v>
      </c>
      <c r="F1" t="s">
        <v>1528</v>
      </c>
      <c r="G1" t="s">
        <v>1529</v>
      </c>
      <c r="H1" t="s">
        <v>1530</v>
      </c>
      <c r="I1" t="s">
        <v>1531</v>
      </c>
      <c r="J1" t="s">
        <v>1532</v>
      </c>
      <c r="K1" t="s">
        <v>327</v>
      </c>
      <c r="L1" t="s">
        <v>1533</v>
      </c>
      <c r="M1" t="s">
        <v>1534</v>
      </c>
      <c r="N1" t="s">
        <v>1535</v>
      </c>
      <c r="O1" t="s">
        <v>1536</v>
      </c>
      <c r="P1" t="s">
        <v>1537</v>
      </c>
      <c r="Q1" t="s">
        <v>1538</v>
      </c>
      <c r="R1" t="s">
        <v>1539</v>
      </c>
      <c r="S1" t="s">
        <v>1540</v>
      </c>
      <c r="T1" t="s">
        <v>1541</v>
      </c>
      <c r="U1" t="s">
        <v>1542</v>
      </c>
      <c r="V1" t="s">
        <v>1543</v>
      </c>
      <c r="W1" t="s">
        <v>1544</v>
      </c>
      <c r="X1" t="s">
        <v>1545</v>
      </c>
      <c r="Y1" t="s">
        <v>1546</v>
      </c>
      <c r="Z1" t="s">
        <v>1547</v>
      </c>
      <c r="AA1" t="s">
        <v>1548</v>
      </c>
      <c r="AB1" t="s">
        <v>1549</v>
      </c>
      <c r="AC1" t="s">
        <v>1550</v>
      </c>
      <c r="AD1" t="s">
        <v>1551</v>
      </c>
      <c r="AE1" t="s">
        <v>1552</v>
      </c>
      <c r="AF1" t="s">
        <v>1553</v>
      </c>
      <c r="AG1" t="s">
        <v>1554</v>
      </c>
      <c r="AH1" t="s">
        <v>1555</v>
      </c>
      <c r="AI1" t="s">
        <v>1556</v>
      </c>
      <c r="AJ1" t="s">
        <v>1557</v>
      </c>
      <c r="AK1" t="s">
        <v>1558</v>
      </c>
      <c r="AL1" t="s">
        <v>1559</v>
      </c>
    </row>
    <row r="2" spans="1:38">
      <c r="A2" t="s">
        <v>766</v>
      </c>
      <c r="B2" t="s">
        <v>1560</v>
      </c>
      <c r="C2" t="s">
        <v>1561</v>
      </c>
      <c r="D2" t="s">
        <v>1562</v>
      </c>
      <c r="E2" t="s">
        <v>1563</v>
      </c>
      <c r="F2" t="s">
        <v>1564</v>
      </c>
      <c r="G2" t="s">
        <v>1529</v>
      </c>
      <c r="H2" t="s">
        <v>1565</v>
      </c>
      <c r="I2" t="s">
        <v>1566</v>
      </c>
      <c r="J2" t="s">
        <v>1567</v>
      </c>
      <c r="K2" t="s">
        <v>327</v>
      </c>
      <c r="L2" t="s">
        <v>1568</v>
      </c>
      <c r="M2" t="s">
        <v>1569</v>
      </c>
      <c r="N2" t="s">
        <v>1570</v>
      </c>
      <c r="O2" t="s">
        <v>1571</v>
      </c>
      <c r="P2" t="s">
        <v>1572</v>
      </c>
      <c r="Q2" t="s">
        <v>1573</v>
      </c>
      <c r="R2" t="s">
        <v>1574</v>
      </c>
      <c r="S2" t="s">
        <v>1575</v>
      </c>
      <c r="T2" t="s">
        <v>1576</v>
      </c>
      <c r="U2" t="s">
        <v>1577</v>
      </c>
      <c r="V2" t="s">
        <v>1578</v>
      </c>
      <c r="W2" t="s">
        <v>1579</v>
      </c>
      <c r="X2" t="s">
        <v>1580</v>
      </c>
      <c r="Y2" t="s">
        <v>1581</v>
      </c>
      <c r="Z2" t="s">
        <v>1582</v>
      </c>
      <c r="AA2" t="s">
        <v>1583</v>
      </c>
      <c r="AB2" t="s">
        <v>1584</v>
      </c>
      <c r="AC2" t="s">
        <v>1585</v>
      </c>
      <c r="AD2" t="s">
        <v>1586</v>
      </c>
      <c r="AE2" t="s">
        <v>1587</v>
      </c>
      <c r="AF2" t="s">
        <v>1588</v>
      </c>
      <c r="AG2" t="s">
        <v>1589</v>
      </c>
      <c r="AH2" t="s">
        <v>1590</v>
      </c>
      <c r="AI2" t="s">
        <v>1591</v>
      </c>
      <c r="AJ2" t="s">
        <v>1592</v>
      </c>
      <c r="AK2" t="s">
        <v>1593</v>
      </c>
      <c r="AL2" t="s">
        <v>1594</v>
      </c>
    </row>
    <row r="3" spans="1:38">
      <c r="A3" t="s">
        <v>786</v>
      </c>
      <c r="B3" t="s">
        <v>1595</v>
      </c>
      <c r="C3" t="s">
        <v>1596</v>
      </c>
      <c r="D3" t="s">
        <v>1597</v>
      </c>
      <c r="E3" t="s">
        <v>1598</v>
      </c>
      <c r="F3" t="s">
        <v>1599</v>
      </c>
      <c r="G3" t="s">
        <v>1600</v>
      </c>
      <c r="H3" t="s">
        <v>1601</v>
      </c>
      <c r="J3" t="s">
        <v>1602</v>
      </c>
      <c r="K3" t="s">
        <v>1603</v>
      </c>
      <c r="L3" t="s">
        <v>1600</v>
      </c>
      <c r="M3" t="s">
        <v>1604</v>
      </c>
      <c r="N3" t="s">
        <v>1605</v>
      </c>
      <c r="O3" t="s">
        <v>1606</v>
      </c>
      <c r="P3" t="s">
        <v>1607</v>
      </c>
      <c r="Q3" t="s">
        <v>1608</v>
      </c>
      <c r="R3" t="s">
        <v>1609</v>
      </c>
      <c r="S3" t="s">
        <v>1610</v>
      </c>
      <c r="T3" t="s">
        <v>1611</v>
      </c>
      <c r="U3" t="s">
        <v>1566</v>
      </c>
      <c r="V3" t="s">
        <v>1612</v>
      </c>
      <c r="W3" t="s">
        <v>1613</v>
      </c>
      <c r="X3" t="s">
        <v>1614</v>
      </c>
      <c r="Y3" t="s">
        <v>1615</v>
      </c>
      <c r="Z3" t="s">
        <v>1616</v>
      </c>
      <c r="AA3" t="s">
        <v>1617</v>
      </c>
      <c r="AB3" t="s">
        <v>1618</v>
      </c>
      <c r="AC3" t="s">
        <v>1619</v>
      </c>
      <c r="AD3" t="s">
        <v>1620</v>
      </c>
      <c r="AE3" t="s">
        <v>1621</v>
      </c>
      <c r="AF3" t="s">
        <v>1622</v>
      </c>
      <c r="AG3" t="s">
        <v>1623</v>
      </c>
      <c r="AH3" t="s">
        <v>1624</v>
      </c>
      <c r="AI3" t="s">
        <v>1625</v>
      </c>
      <c r="AJ3" t="s">
        <v>1626</v>
      </c>
      <c r="AK3" t="s">
        <v>1627</v>
      </c>
      <c r="AL3" t="s">
        <v>1628</v>
      </c>
    </row>
    <row r="4" spans="1:38">
      <c r="A4" t="s">
        <v>802</v>
      </c>
      <c r="B4" t="s">
        <v>1600</v>
      </c>
      <c r="C4" t="s">
        <v>1629</v>
      </c>
      <c r="D4" t="s">
        <v>1630</v>
      </c>
      <c r="E4" t="s">
        <v>1631</v>
      </c>
      <c r="F4" t="s">
        <v>1632</v>
      </c>
      <c r="H4" t="s">
        <v>1633</v>
      </c>
      <c r="J4" t="s">
        <v>1566</v>
      </c>
      <c r="K4" t="s">
        <v>1566</v>
      </c>
      <c r="L4" t="s">
        <v>1634</v>
      </c>
      <c r="M4" t="s">
        <v>1635</v>
      </c>
      <c r="N4" t="s">
        <v>1636</v>
      </c>
      <c r="O4" t="s">
        <v>1637</v>
      </c>
      <c r="P4" t="s">
        <v>1638</v>
      </c>
      <c r="Q4" t="s">
        <v>1639</v>
      </c>
      <c r="R4" t="s">
        <v>1640</v>
      </c>
      <c r="S4" t="s">
        <v>1641</v>
      </c>
      <c r="V4" t="s">
        <v>1642</v>
      </c>
      <c r="W4" t="s">
        <v>1643</v>
      </c>
      <c r="X4" t="s">
        <v>1644</v>
      </c>
      <c r="Y4" t="s">
        <v>1645</v>
      </c>
      <c r="Z4" t="s">
        <v>1646</v>
      </c>
      <c r="AA4" t="s">
        <v>1647</v>
      </c>
      <c r="AB4" t="s">
        <v>1648</v>
      </c>
      <c r="AC4" t="s">
        <v>1566</v>
      </c>
      <c r="AD4" t="s">
        <v>1649</v>
      </c>
      <c r="AE4" t="s">
        <v>1650</v>
      </c>
      <c r="AF4" t="s">
        <v>1566</v>
      </c>
      <c r="AG4" t="s">
        <v>1651</v>
      </c>
      <c r="AH4" t="s">
        <v>1652</v>
      </c>
      <c r="AI4" t="s">
        <v>1653</v>
      </c>
      <c r="AJ4" t="s">
        <v>1654</v>
      </c>
      <c r="AK4" t="s">
        <v>1655</v>
      </c>
      <c r="AL4" t="s">
        <v>1656</v>
      </c>
    </row>
    <row r="5" spans="1:38">
      <c r="A5" t="s">
        <v>817</v>
      </c>
      <c r="B5" t="s">
        <v>1657</v>
      </c>
      <c r="C5" t="s">
        <v>1658</v>
      </c>
      <c r="D5" t="s">
        <v>1659</v>
      </c>
      <c r="E5" t="s">
        <v>1660</v>
      </c>
      <c r="F5" t="s">
        <v>1661</v>
      </c>
      <c r="H5" t="s">
        <v>1662</v>
      </c>
      <c r="J5" t="s">
        <v>1663</v>
      </c>
      <c r="M5" t="s">
        <v>1664</v>
      </c>
      <c r="N5" t="s">
        <v>1665</v>
      </c>
      <c r="O5" t="s">
        <v>1666</v>
      </c>
      <c r="P5" t="s">
        <v>1667</v>
      </c>
      <c r="Q5" t="s">
        <v>1668</v>
      </c>
      <c r="R5" t="s">
        <v>1669</v>
      </c>
      <c r="S5" t="s">
        <v>1670</v>
      </c>
      <c r="V5" t="s">
        <v>1671</v>
      </c>
      <c r="W5" t="s">
        <v>1632</v>
      </c>
      <c r="X5" t="s">
        <v>1672</v>
      </c>
      <c r="Y5" t="s">
        <v>1673</v>
      </c>
      <c r="Z5" t="s">
        <v>1674</v>
      </c>
      <c r="AA5" t="s">
        <v>1675</v>
      </c>
      <c r="AB5" t="s">
        <v>1676</v>
      </c>
      <c r="AC5" t="s">
        <v>1011</v>
      </c>
      <c r="AD5" t="s">
        <v>1677</v>
      </c>
      <c r="AE5" t="s">
        <v>1678</v>
      </c>
      <c r="AF5" t="s">
        <v>1679</v>
      </c>
      <c r="AG5" t="s">
        <v>1680</v>
      </c>
      <c r="AH5" t="s">
        <v>1681</v>
      </c>
      <c r="AI5" t="s">
        <v>1682</v>
      </c>
      <c r="AJ5" t="s">
        <v>1683</v>
      </c>
      <c r="AK5" t="s">
        <v>1684</v>
      </c>
      <c r="AL5" t="s">
        <v>1685</v>
      </c>
    </row>
    <row r="6" spans="1:38">
      <c r="A6" t="s">
        <v>829</v>
      </c>
      <c r="C6" t="s">
        <v>1686</v>
      </c>
      <c r="D6" t="s">
        <v>1687</v>
      </c>
      <c r="E6" t="s">
        <v>1688</v>
      </c>
      <c r="F6" t="s">
        <v>1689</v>
      </c>
      <c r="H6" t="s">
        <v>1690</v>
      </c>
      <c r="M6" t="s">
        <v>1691</v>
      </c>
      <c r="N6" t="s">
        <v>1692</v>
      </c>
      <c r="O6" t="s">
        <v>1693</v>
      </c>
      <c r="P6" t="s">
        <v>1694</v>
      </c>
      <c r="Q6" t="s">
        <v>1695</v>
      </c>
      <c r="R6" t="s">
        <v>1696</v>
      </c>
      <c r="S6" t="s">
        <v>1697</v>
      </c>
      <c r="V6" t="s">
        <v>1698</v>
      </c>
      <c r="W6" t="s">
        <v>1699</v>
      </c>
      <c r="X6" t="s">
        <v>1700</v>
      </c>
      <c r="Y6" t="s">
        <v>1701</v>
      </c>
      <c r="Z6" t="s">
        <v>1702</v>
      </c>
      <c r="AA6" t="s">
        <v>1703</v>
      </c>
      <c r="AB6" t="s">
        <v>1704</v>
      </c>
      <c r="AC6" t="s">
        <v>1705</v>
      </c>
      <c r="AD6" t="s">
        <v>1706</v>
      </c>
      <c r="AE6" t="s">
        <v>1707</v>
      </c>
      <c r="AF6" t="s">
        <v>1708</v>
      </c>
      <c r="AG6" t="s">
        <v>1709</v>
      </c>
      <c r="AH6" t="s">
        <v>1710</v>
      </c>
      <c r="AI6" t="s">
        <v>1566</v>
      </c>
      <c r="AJ6" t="s">
        <v>1711</v>
      </c>
      <c r="AK6" t="s">
        <v>1712</v>
      </c>
      <c r="AL6" t="s">
        <v>1713</v>
      </c>
    </row>
    <row r="7" spans="1:38">
      <c r="A7" t="s">
        <v>840</v>
      </c>
      <c r="C7" t="s">
        <v>1714</v>
      </c>
      <c r="D7" t="s">
        <v>1715</v>
      </c>
      <c r="E7" t="s">
        <v>1716</v>
      </c>
      <c r="F7" t="s">
        <v>1717</v>
      </c>
      <c r="H7" t="s">
        <v>1718</v>
      </c>
      <c r="M7" t="s">
        <v>1719</v>
      </c>
      <c r="N7" t="s">
        <v>1720</v>
      </c>
      <c r="O7" t="s">
        <v>1721</v>
      </c>
      <c r="P7" t="s">
        <v>1722</v>
      </c>
      <c r="Q7" t="s">
        <v>1723</v>
      </c>
      <c r="R7" t="s">
        <v>1724</v>
      </c>
      <c r="S7" t="s">
        <v>1725</v>
      </c>
      <c r="V7" t="s">
        <v>1726</v>
      </c>
      <c r="W7" t="s">
        <v>1727</v>
      </c>
      <c r="X7" t="s">
        <v>1728</v>
      </c>
      <c r="Y7" t="s">
        <v>1566</v>
      </c>
      <c r="Z7" t="s">
        <v>1729</v>
      </c>
      <c r="AA7" t="s">
        <v>1730</v>
      </c>
      <c r="AB7" t="s">
        <v>1731</v>
      </c>
      <c r="AD7" t="s">
        <v>1732</v>
      </c>
      <c r="AE7" t="s">
        <v>1733</v>
      </c>
      <c r="AF7" t="s">
        <v>1734</v>
      </c>
      <c r="AG7" t="s">
        <v>1735</v>
      </c>
      <c r="AH7" t="s">
        <v>1736</v>
      </c>
      <c r="AI7" t="s">
        <v>1737</v>
      </c>
      <c r="AJ7" t="s">
        <v>1738</v>
      </c>
      <c r="AK7" t="s">
        <v>1739</v>
      </c>
      <c r="AL7" t="s">
        <v>1740</v>
      </c>
    </row>
    <row r="8" spans="1:38">
      <c r="A8" t="s">
        <v>851</v>
      </c>
      <c r="C8" t="s">
        <v>1741</v>
      </c>
      <c r="D8" t="s">
        <v>1742</v>
      </c>
      <c r="E8" t="s">
        <v>1743</v>
      </c>
      <c r="F8" t="s">
        <v>1744</v>
      </c>
      <c r="H8" t="s">
        <v>1571</v>
      </c>
      <c r="M8" t="s">
        <v>1745</v>
      </c>
      <c r="N8" t="s">
        <v>1746</v>
      </c>
      <c r="O8" t="s">
        <v>1747</v>
      </c>
      <c r="P8" t="s">
        <v>1748</v>
      </c>
      <c r="Q8" t="s">
        <v>1749</v>
      </c>
      <c r="R8" t="s">
        <v>1750</v>
      </c>
      <c r="S8" t="s">
        <v>1751</v>
      </c>
      <c r="V8" t="s">
        <v>1752</v>
      </c>
      <c r="W8" t="s">
        <v>1753</v>
      </c>
      <c r="X8" t="s">
        <v>1754</v>
      </c>
      <c r="Y8" t="s">
        <v>1755</v>
      </c>
      <c r="Z8" t="s">
        <v>1566</v>
      </c>
      <c r="AA8" t="s">
        <v>1756</v>
      </c>
      <c r="AB8" t="s">
        <v>1757</v>
      </c>
      <c r="AD8" t="s">
        <v>1758</v>
      </c>
      <c r="AE8" t="s">
        <v>1759</v>
      </c>
      <c r="AF8" t="s">
        <v>1760</v>
      </c>
      <c r="AG8" t="s">
        <v>1761</v>
      </c>
      <c r="AH8" t="s">
        <v>1762</v>
      </c>
      <c r="AI8" t="s">
        <v>1763</v>
      </c>
      <c r="AJ8" t="s">
        <v>1764</v>
      </c>
      <c r="AK8" t="s">
        <v>1765</v>
      </c>
      <c r="AL8" t="s">
        <v>1766</v>
      </c>
    </row>
    <row r="9" spans="1:38">
      <c r="A9" t="s">
        <v>861</v>
      </c>
      <c r="C9" t="s">
        <v>1767</v>
      </c>
      <c r="D9" t="s">
        <v>1768</v>
      </c>
      <c r="E9" t="s">
        <v>1769</v>
      </c>
      <c r="F9" t="s">
        <v>1770</v>
      </c>
      <c r="H9" t="s">
        <v>1771</v>
      </c>
      <c r="M9" t="s">
        <v>1772</v>
      </c>
      <c r="N9" t="s">
        <v>1773</v>
      </c>
      <c r="O9" t="s">
        <v>1774</v>
      </c>
      <c r="P9" t="s">
        <v>1775</v>
      </c>
      <c r="Q9" t="s">
        <v>1776</v>
      </c>
      <c r="R9" t="s">
        <v>1777</v>
      </c>
      <c r="S9" t="s">
        <v>1778</v>
      </c>
      <c r="V9" t="s">
        <v>1779</v>
      </c>
      <c r="W9" t="s">
        <v>1780</v>
      </c>
      <c r="X9" t="s">
        <v>1781</v>
      </c>
      <c r="Y9" t="s">
        <v>1782</v>
      </c>
      <c r="Z9" t="s">
        <v>1783</v>
      </c>
      <c r="AA9" t="s">
        <v>1566</v>
      </c>
      <c r="AB9" t="s">
        <v>1784</v>
      </c>
      <c r="AD9" t="s">
        <v>1785</v>
      </c>
      <c r="AE9" t="s">
        <v>1786</v>
      </c>
      <c r="AG9" t="s">
        <v>1787</v>
      </c>
      <c r="AH9" t="s">
        <v>1788</v>
      </c>
      <c r="AI9" t="s">
        <v>1789</v>
      </c>
      <c r="AJ9" t="s">
        <v>1790</v>
      </c>
      <c r="AK9" t="s">
        <v>1600</v>
      </c>
      <c r="AL9" t="s">
        <v>1791</v>
      </c>
    </row>
    <row r="10" spans="1:38">
      <c r="A10" t="s">
        <v>873</v>
      </c>
      <c r="C10" t="s">
        <v>1792</v>
      </c>
      <c r="D10" t="s">
        <v>1793</v>
      </c>
      <c r="E10" t="s">
        <v>1794</v>
      </c>
      <c r="F10" t="s">
        <v>1795</v>
      </c>
      <c r="H10" t="s">
        <v>1796</v>
      </c>
      <c r="M10" t="s">
        <v>1797</v>
      </c>
      <c r="N10" t="s">
        <v>1798</v>
      </c>
      <c r="O10" t="s">
        <v>1600</v>
      </c>
      <c r="P10" t="s">
        <v>1799</v>
      </c>
      <c r="Q10" t="s">
        <v>1800</v>
      </c>
      <c r="R10" t="s">
        <v>1801</v>
      </c>
      <c r="S10" t="s">
        <v>1802</v>
      </c>
      <c r="V10" t="s">
        <v>1803</v>
      </c>
      <c r="W10" t="s">
        <v>1804</v>
      </c>
      <c r="X10" t="s">
        <v>1805</v>
      </c>
      <c r="Y10" t="s">
        <v>1806</v>
      </c>
      <c r="Z10" t="s">
        <v>1807</v>
      </c>
      <c r="AA10" t="s">
        <v>1808</v>
      </c>
      <c r="AB10" t="s">
        <v>1809</v>
      </c>
      <c r="AD10" t="s">
        <v>1810</v>
      </c>
      <c r="AE10" t="s">
        <v>1811</v>
      </c>
      <c r="AG10" t="s">
        <v>1812</v>
      </c>
      <c r="AH10" t="s">
        <v>1813</v>
      </c>
      <c r="AI10" t="s">
        <v>1814</v>
      </c>
      <c r="AJ10" t="s">
        <v>1815</v>
      </c>
      <c r="AK10" t="s">
        <v>1816</v>
      </c>
      <c r="AL10" t="s">
        <v>1817</v>
      </c>
    </row>
    <row r="11" spans="1:38">
      <c r="A11" t="s">
        <v>327</v>
      </c>
      <c r="C11" t="s">
        <v>1818</v>
      </c>
      <c r="D11" t="s">
        <v>1819</v>
      </c>
      <c r="E11" t="s">
        <v>1820</v>
      </c>
      <c r="F11" t="s">
        <v>1821</v>
      </c>
      <c r="H11" t="s">
        <v>1822</v>
      </c>
      <c r="M11" t="s">
        <v>1823</v>
      </c>
      <c r="N11" t="s">
        <v>1824</v>
      </c>
      <c r="O11" t="s">
        <v>1825</v>
      </c>
      <c r="P11" t="s">
        <v>1826</v>
      </c>
      <c r="Q11" t="s">
        <v>1827</v>
      </c>
      <c r="R11" t="s">
        <v>1828</v>
      </c>
      <c r="S11" t="s">
        <v>1566</v>
      </c>
      <c r="V11" t="s">
        <v>1829</v>
      </c>
      <c r="W11" t="s">
        <v>1830</v>
      </c>
      <c r="X11" t="s">
        <v>1831</v>
      </c>
      <c r="Y11" t="s">
        <v>1832</v>
      </c>
      <c r="AA11" t="s">
        <v>1833</v>
      </c>
      <c r="AB11" t="s">
        <v>1834</v>
      </c>
      <c r="AD11" t="s">
        <v>1835</v>
      </c>
      <c r="AE11" t="s">
        <v>1836</v>
      </c>
      <c r="AG11" t="s">
        <v>1837</v>
      </c>
      <c r="AH11" t="s">
        <v>1838</v>
      </c>
      <c r="AJ11" t="s">
        <v>1839</v>
      </c>
      <c r="AK11" t="s">
        <v>1840</v>
      </c>
      <c r="AL11" t="s">
        <v>1841</v>
      </c>
    </row>
    <row r="12" spans="1:38">
      <c r="A12" t="s">
        <v>894</v>
      </c>
      <c r="C12" t="s">
        <v>1842</v>
      </c>
      <c r="D12" t="s">
        <v>1843</v>
      </c>
      <c r="E12" t="s">
        <v>1844</v>
      </c>
      <c r="F12" t="s">
        <v>1845</v>
      </c>
      <c r="H12" t="s">
        <v>1846</v>
      </c>
      <c r="M12" t="s">
        <v>1847</v>
      </c>
      <c r="N12" t="s">
        <v>1848</v>
      </c>
      <c r="O12" t="s">
        <v>1849</v>
      </c>
      <c r="P12" t="s">
        <v>1850</v>
      </c>
      <c r="Q12" t="s">
        <v>1851</v>
      </c>
      <c r="R12" t="s">
        <v>1852</v>
      </c>
      <c r="S12" t="s">
        <v>1853</v>
      </c>
      <c r="V12" t="s">
        <v>1854</v>
      </c>
      <c r="W12" t="s">
        <v>1855</v>
      </c>
      <c r="X12" t="s">
        <v>1600</v>
      </c>
      <c r="Y12" t="s">
        <v>1856</v>
      </c>
      <c r="AA12" t="s">
        <v>1857</v>
      </c>
      <c r="AB12" t="s">
        <v>1858</v>
      </c>
      <c r="AD12" t="s">
        <v>1859</v>
      </c>
      <c r="AE12" t="s">
        <v>1860</v>
      </c>
      <c r="AG12" t="s">
        <v>1861</v>
      </c>
      <c r="AH12" t="s">
        <v>1862</v>
      </c>
      <c r="AJ12" t="s">
        <v>1863</v>
      </c>
      <c r="AK12" t="s">
        <v>1864</v>
      </c>
      <c r="AL12" t="s">
        <v>1865</v>
      </c>
    </row>
    <row r="13" spans="1:38">
      <c r="A13" t="s">
        <v>901</v>
      </c>
      <c r="C13" t="s">
        <v>1866</v>
      </c>
      <c r="D13" t="s">
        <v>1867</v>
      </c>
      <c r="E13" t="s">
        <v>1868</v>
      </c>
      <c r="F13" t="s">
        <v>1869</v>
      </c>
      <c r="H13" t="s">
        <v>1870</v>
      </c>
      <c r="M13" t="s">
        <v>1871</v>
      </c>
      <c r="N13" t="s">
        <v>1872</v>
      </c>
      <c r="O13" t="s">
        <v>1873</v>
      </c>
      <c r="P13" t="s">
        <v>1600</v>
      </c>
      <c r="Q13" t="s">
        <v>1874</v>
      </c>
      <c r="R13" t="s">
        <v>1875</v>
      </c>
      <c r="S13" t="s">
        <v>1876</v>
      </c>
      <c r="V13" t="s">
        <v>1877</v>
      </c>
      <c r="W13" t="s">
        <v>1878</v>
      </c>
      <c r="X13" t="s">
        <v>1879</v>
      </c>
      <c r="Y13" t="s">
        <v>1880</v>
      </c>
      <c r="AA13" t="s">
        <v>1881</v>
      </c>
      <c r="AB13" t="s">
        <v>1882</v>
      </c>
      <c r="AD13" t="s">
        <v>1883</v>
      </c>
      <c r="AE13" t="s">
        <v>1884</v>
      </c>
      <c r="AG13" t="s">
        <v>1885</v>
      </c>
      <c r="AH13" t="s">
        <v>1886</v>
      </c>
      <c r="AJ13" t="s">
        <v>1633</v>
      </c>
      <c r="AK13" t="s">
        <v>1887</v>
      </c>
      <c r="AL13" t="s">
        <v>1888</v>
      </c>
    </row>
    <row r="14" spans="1:38">
      <c r="A14" t="s">
        <v>907</v>
      </c>
      <c r="C14" t="s">
        <v>1889</v>
      </c>
      <c r="D14" t="s">
        <v>1890</v>
      </c>
      <c r="E14" t="s">
        <v>1891</v>
      </c>
      <c r="F14" t="s">
        <v>1892</v>
      </c>
      <c r="H14" t="s">
        <v>1893</v>
      </c>
      <c r="M14" t="s">
        <v>1894</v>
      </c>
      <c r="N14" t="s">
        <v>1895</v>
      </c>
      <c r="O14" t="s">
        <v>1896</v>
      </c>
      <c r="P14" t="s">
        <v>1897</v>
      </c>
      <c r="Q14" t="s">
        <v>1898</v>
      </c>
      <c r="R14" t="s">
        <v>1899</v>
      </c>
      <c r="S14" t="s">
        <v>1900</v>
      </c>
      <c r="V14" t="s">
        <v>1901</v>
      </c>
      <c r="W14" t="s">
        <v>1902</v>
      </c>
      <c r="X14" t="s">
        <v>1903</v>
      </c>
      <c r="Y14" t="s">
        <v>1904</v>
      </c>
      <c r="AA14" t="s">
        <v>1905</v>
      </c>
      <c r="AB14" t="s">
        <v>1906</v>
      </c>
      <c r="AD14" t="s">
        <v>1907</v>
      </c>
      <c r="AE14" t="s">
        <v>1908</v>
      </c>
      <c r="AG14" t="s">
        <v>1909</v>
      </c>
      <c r="AH14" t="s">
        <v>1910</v>
      </c>
      <c r="AJ14" t="s">
        <v>1911</v>
      </c>
      <c r="AK14" t="s">
        <v>1912</v>
      </c>
      <c r="AL14" t="s">
        <v>1913</v>
      </c>
    </row>
    <row r="15" spans="1:38">
      <c r="A15" t="s">
        <v>914</v>
      </c>
      <c r="C15" t="s">
        <v>1566</v>
      </c>
      <c r="D15" t="s">
        <v>1914</v>
      </c>
      <c r="E15" t="s">
        <v>1915</v>
      </c>
      <c r="F15" t="s">
        <v>1916</v>
      </c>
      <c r="H15" t="s">
        <v>1917</v>
      </c>
      <c r="M15" t="s">
        <v>1918</v>
      </c>
      <c r="N15" t="s">
        <v>1919</v>
      </c>
      <c r="P15" t="s">
        <v>1920</v>
      </c>
      <c r="Q15" t="s">
        <v>1921</v>
      </c>
      <c r="R15" t="s">
        <v>1922</v>
      </c>
      <c r="S15" t="s">
        <v>1923</v>
      </c>
      <c r="V15" t="s">
        <v>1924</v>
      </c>
      <c r="W15" t="s">
        <v>1925</v>
      </c>
      <c r="X15" t="s">
        <v>1926</v>
      </c>
      <c r="AA15" t="s">
        <v>1927</v>
      </c>
      <c r="AB15" t="s">
        <v>1928</v>
      </c>
      <c r="AD15" t="s">
        <v>1929</v>
      </c>
      <c r="AE15" t="s">
        <v>1930</v>
      </c>
      <c r="AG15" t="s">
        <v>1931</v>
      </c>
      <c r="AH15" t="s">
        <v>1932</v>
      </c>
      <c r="AJ15" t="s">
        <v>1933</v>
      </c>
      <c r="AK15" t="s">
        <v>1934</v>
      </c>
      <c r="AL15" t="s">
        <v>1935</v>
      </c>
    </row>
    <row r="16" spans="1:38">
      <c r="A16" t="s">
        <v>922</v>
      </c>
      <c r="C16" t="s">
        <v>1936</v>
      </c>
      <c r="D16" t="s">
        <v>1937</v>
      </c>
      <c r="E16" t="s">
        <v>1938</v>
      </c>
      <c r="F16" t="s">
        <v>1939</v>
      </c>
      <c r="H16" t="s">
        <v>1940</v>
      </c>
      <c r="M16" t="s">
        <v>1941</v>
      </c>
      <c r="N16" t="s">
        <v>1566</v>
      </c>
      <c r="P16" t="s">
        <v>1942</v>
      </c>
      <c r="Q16" t="s">
        <v>1943</v>
      </c>
      <c r="R16" t="s">
        <v>1944</v>
      </c>
      <c r="S16" t="s">
        <v>1945</v>
      </c>
      <c r="V16" t="s">
        <v>1946</v>
      </c>
      <c r="W16" t="s">
        <v>1947</v>
      </c>
      <c r="X16" t="s">
        <v>1948</v>
      </c>
      <c r="AA16" t="s">
        <v>1949</v>
      </c>
      <c r="AB16" t="s">
        <v>1950</v>
      </c>
      <c r="AD16" t="s">
        <v>1951</v>
      </c>
      <c r="AE16" t="s">
        <v>1952</v>
      </c>
      <c r="AG16" t="s">
        <v>1953</v>
      </c>
      <c r="AH16" t="s">
        <v>1954</v>
      </c>
      <c r="AJ16" t="s">
        <v>1955</v>
      </c>
      <c r="AL16" t="s">
        <v>1956</v>
      </c>
    </row>
    <row r="17" spans="1:38">
      <c r="A17" t="s">
        <v>930</v>
      </c>
      <c r="C17" t="s">
        <v>1957</v>
      </c>
      <c r="D17" t="s">
        <v>1566</v>
      </c>
      <c r="E17" t="s">
        <v>1958</v>
      </c>
      <c r="F17" t="s">
        <v>1959</v>
      </c>
      <c r="H17" t="s">
        <v>1960</v>
      </c>
      <c r="M17" t="s">
        <v>1961</v>
      </c>
      <c r="N17" t="s">
        <v>1962</v>
      </c>
      <c r="P17" t="s">
        <v>1963</v>
      </c>
      <c r="Q17" t="s">
        <v>1964</v>
      </c>
      <c r="R17" t="s">
        <v>1965</v>
      </c>
      <c r="V17" t="s">
        <v>1966</v>
      </c>
      <c r="W17" t="s">
        <v>1967</v>
      </c>
      <c r="X17" t="s">
        <v>1968</v>
      </c>
      <c r="AB17" t="s">
        <v>1969</v>
      </c>
      <c r="AD17" t="s">
        <v>1970</v>
      </c>
      <c r="AE17" t="s">
        <v>1971</v>
      </c>
      <c r="AG17" t="s">
        <v>1972</v>
      </c>
      <c r="AH17" t="s">
        <v>1973</v>
      </c>
      <c r="AJ17" t="s">
        <v>1974</v>
      </c>
      <c r="AL17" t="s">
        <v>1975</v>
      </c>
    </row>
    <row r="18" spans="1:38">
      <c r="A18" t="s">
        <v>937</v>
      </c>
      <c r="C18" t="s">
        <v>1976</v>
      </c>
      <c r="D18" t="s">
        <v>1977</v>
      </c>
      <c r="E18" t="s">
        <v>1978</v>
      </c>
      <c r="F18" t="s">
        <v>1979</v>
      </c>
      <c r="H18" t="s">
        <v>1980</v>
      </c>
      <c r="M18" t="s">
        <v>1981</v>
      </c>
      <c r="N18" t="s">
        <v>1982</v>
      </c>
      <c r="P18" t="s">
        <v>1983</v>
      </c>
      <c r="Q18" t="s">
        <v>1984</v>
      </c>
      <c r="R18" t="s">
        <v>1985</v>
      </c>
      <c r="V18" t="s">
        <v>1986</v>
      </c>
      <c r="W18" t="s">
        <v>1987</v>
      </c>
      <c r="X18" t="s">
        <v>1988</v>
      </c>
      <c r="AB18" t="s">
        <v>1989</v>
      </c>
      <c r="AD18" t="s">
        <v>1566</v>
      </c>
      <c r="AE18" t="s">
        <v>1990</v>
      </c>
      <c r="AG18" t="s">
        <v>1991</v>
      </c>
      <c r="AH18" t="s">
        <v>1992</v>
      </c>
      <c r="AJ18" t="s">
        <v>1993</v>
      </c>
      <c r="AL18" t="s">
        <v>1994</v>
      </c>
    </row>
    <row r="19" spans="1:38">
      <c r="A19" t="s">
        <v>944</v>
      </c>
      <c r="C19" t="s">
        <v>1995</v>
      </c>
      <c r="D19" t="s">
        <v>1996</v>
      </c>
      <c r="E19" t="s">
        <v>1997</v>
      </c>
      <c r="F19" t="s">
        <v>1998</v>
      </c>
      <c r="H19" t="s">
        <v>1999</v>
      </c>
      <c r="M19" t="s">
        <v>2000</v>
      </c>
      <c r="N19" t="s">
        <v>2001</v>
      </c>
      <c r="P19" t="s">
        <v>2002</v>
      </c>
      <c r="Q19" t="s">
        <v>1566</v>
      </c>
      <c r="R19" t="s">
        <v>2003</v>
      </c>
      <c r="V19" t="s">
        <v>2004</v>
      </c>
      <c r="W19" t="s">
        <v>2005</v>
      </c>
      <c r="AB19" t="s">
        <v>2006</v>
      </c>
      <c r="AD19" t="s">
        <v>2007</v>
      </c>
      <c r="AE19" t="s">
        <v>2008</v>
      </c>
      <c r="AG19" t="s">
        <v>1566</v>
      </c>
      <c r="AH19" t="s">
        <v>2009</v>
      </c>
      <c r="AJ19" t="s">
        <v>2010</v>
      </c>
      <c r="AL19" t="s">
        <v>2011</v>
      </c>
    </row>
    <row r="20" spans="1:38">
      <c r="A20" t="s">
        <v>951</v>
      </c>
      <c r="C20" t="s">
        <v>2012</v>
      </c>
      <c r="D20" t="s">
        <v>2013</v>
      </c>
      <c r="E20" t="s">
        <v>2014</v>
      </c>
      <c r="F20" t="s">
        <v>2015</v>
      </c>
      <c r="H20" t="s">
        <v>2016</v>
      </c>
      <c r="M20" t="s">
        <v>2017</v>
      </c>
      <c r="N20" t="s">
        <v>2018</v>
      </c>
      <c r="P20" t="s">
        <v>2019</v>
      </c>
      <c r="Q20" t="s">
        <v>2020</v>
      </c>
      <c r="R20" t="s">
        <v>2021</v>
      </c>
      <c r="V20" t="s">
        <v>2022</v>
      </c>
      <c r="W20" t="s">
        <v>2023</v>
      </c>
      <c r="AB20" t="s">
        <v>2024</v>
      </c>
      <c r="AD20" t="s">
        <v>2025</v>
      </c>
      <c r="AE20" t="s">
        <v>2026</v>
      </c>
      <c r="AG20" t="s">
        <v>2027</v>
      </c>
      <c r="AH20" t="s">
        <v>2028</v>
      </c>
      <c r="AJ20" t="s">
        <v>2029</v>
      </c>
      <c r="AL20" t="s">
        <v>1566</v>
      </c>
    </row>
    <row r="21" spans="1:38">
      <c r="A21" t="s">
        <v>958</v>
      </c>
      <c r="C21" t="s">
        <v>2030</v>
      </c>
      <c r="D21" t="s">
        <v>2031</v>
      </c>
      <c r="E21" t="s">
        <v>2032</v>
      </c>
      <c r="F21" t="s">
        <v>2033</v>
      </c>
      <c r="H21" t="s">
        <v>2034</v>
      </c>
      <c r="M21" t="s">
        <v>2035</v>
      </c>
      <c r="N21" t="s">
        <v>2036</v>
      </c>
      <c r="P21" t="s">
        <v>2037</v>
      </c>
      <c r="Q21" t="s">
        <v>2038</v>
      </c>
      <c r="R21" t="s">
        <v>2039</v>
      </c>
      <c r="V21" t="s">
        <v>2040</v>
      </c>
      <c r="W21" t="s">
        <v>2041</v>
      </c>
      <c r="AB21" t="s">
        <v>2042</v>
      </c>
      <c r="AD21" t="s">
        <v>2043</v>
      </c>
      <c r="AE21" t="s">
        <v>2044</v>
      </c>
      <c r="AG21" t="s">
        <v>2045</v>
      </c>
      <c r="AH21" t="s">
        <v>1566</v>
      </c>
      <c r="AJ21" t="s">
        <v>2046</v>
      </c>
      <c r="AL21" t="s">
        <v>2047</v>
      </c>
    </row>
    <row r="22" spans="1:38">
      <c r="A22" t="s">
        <v>965</v>
      </c>
      <c r="C22" t="s">
        <v>2048</v>
      </c>
      <c r="D22" t="s">
        <v>2049</v>
      </c>
      <c r="E22" t="s">
        <v>2050</v>
      </c>
      <c r="F22" t="s">
        <v>2051</v>
      </c>
      <c r="H22" t="s">
        <v>2052</v>
      </c>
      <c r="M22" t="s">
        <v>2053</v>
      </c>
      <c r="N22" t="s">
        <v>2054</v>
      </c>
      <c r="P22" t="s">
        <v>2055</v>
      </c>
      <c r="Q22" t="s">
        <v>2056</v>
      </c>
      <c r="R22" t="s">
        <v>2057</v>
      </c>
      <c r="V22" t="s">
        <v>2058</v>
      </c>
      <c r="W22" t="s">
        <v>2059</v>
      </c>
      <c r="AB22" t="s">
        <v>2060</v>
      </c>
      <c r="AD22" t="s">
        <v>2061</v>
      </c>
      <c r="AE22" t="s">
        <v>2062</v>
      </c>
      <c r="AG22" t="s">
        <v>2063</v>
      </c>
      <c r="AH22" t="s">
        <v>2064</v>
      </c>
      <c r="AJ22" t="s">
        <v>2065</v>
      </c>
      <c r="AL22" t="s">
        <v>2066</v>
      </c>
    </row>
    <row r="23" spans="1:38">
      <c r="A23" t="s">
        <v>973</v>
      </c>
      <c r="C23" t="s">
        <v>2067</v>
      </c>
      <c r="D23" t="s">
        <v>2068</v>
      </c>
      <c r="E23" t="s">
        <v>2069</v>
      </c>
      <c r="F23" t="s">
        <v>2070</v>
      </c>
      <c r="H23" t="s">
        <v>2071</v>
      </c>
      <c r="M23" t="s">
        <v>2072</v>
      </c>
      <c r="N23" t="s">
        <v>2073</v>
      </c>
      <c r="Q23" t="s">
        <v>2074</v>
      </c>
      <c r="R23" t="s">
        <v>2075</v>
      </c>
      <c r="V23" t="s">
        <v>2076</v>
      </c>
      <c r="W23" t="s">
        <v>1566</v>
      </c>
      <c r="AB23" t="s">
        <v>2077</v>
      </c>
      <c r="AD23" t="s">
        <v>2078</v>
      </c>
      <c r="AE23" t="s">
        <v>2079</v>
      </c>
      <c r="AG23" t="s">
        <v>2080</v>
      </c>
      <c r="AH23" t="s">
        <v>2081</v>
      </c>
      <c r="AJ23" t="s">
        <v>2082</v>
      </c>
      <c r="AL23" t="s">
        <v>2083</v>
      </c>
    </row>
    <row r="24" spans="1:38">
      <c r="A24" t="s">
        <v>979</v>
      </c>
      <c r="C24" t="s">
        <v>2084</v>
      </c>
      <c r="D24" t="s">
        <v>2085</v>
      </c>
      <c r="E24" t="s">
        <v>2086</v>
      </c>
      <c r="F24" t="s">
        <v>2087</v>
      </c>
      <c r="H24" t="s">
        <v>1566</v>
      </c>
      <c r="M24" t="s">
        <v>1566</v>
      </c>
      <c r="N24" t="s">
        <v>2088</v>
      </c>
      <c r="Q24" t="s">
        <v>2089</v>
      </c>
      <c r="R24" t="s">
        <v>1566</v>
      </c>
      <c r="V24" t="s">
        <v>2090</v>
      </c>
      <c r="W24" t="s">
        <v>2091</v>
      </c>
      <c r="AB24" t="s">
        <v>2092</v>
      </c>
      <c r="AD24" t="s">
        <v>2093</v>
      </c>
      <c r="AE24" t="s">
        <v>2094</v>
      </c>
      <c r="AG24" t="s">
        <v>2095</v>
      </c>
      <c r="AH24" t="s">
        <v>2096</v>
      </c>
      <c r="AJ24" t="s">
        <v>2097</v>
      </c>
      <c r="AL24" t="s">
        <v>2098</v>
      </c>
    </row>
    <row r="25" spans="1:38">
      <c r="A25" t="s">
        <v>986</v>
      </c>
      <c r="C25" t="s">
        <v>2099</v>
      </c>
      <c r="D25" t="s">
        <v>2100</v>
      </c>
      <c r="E25" t="s">
        <v>2101</v>
      </c>
      <c r="F25" t="s">
        <v>2102</v>
      </c>
      <c r="H25" t="s">
        <v>2103</v>
      </c>
      <c r="M25" t="s">
        <v>2104</v>
      </c>
      <c r="Q25" t="s">
        <v>2105</v>
      </c>
      <c r="R25" t="s">
        <v>2106</v>
      </c>
      <c r="V25" t="s">
        <v>2107</v>
      </c>
      <c r="W25" t="s">
        <v>2108</v>
      </c>
      <c r="AB25" t="s">
        <v>2109</v>
      </c>
      <c r="AD25" t="s">
        <v>2110</v>
      </c>
      <c r="AE25" t="s">
        <v>2111</v>
      </c>
      <c r="AG25" t="s">
        <v>2112</v>
      </c>
      <c r="AH25" t="s">
        <v>2113</v>
      </c>
      <c r="AJ25" t="s">
        <v>2114</v>
      </c>
      <c r="AL25" t="s">
        <v>2115</v>
      </c>
    </row>
    <row r="26" spans="1:38">
      <c r="A26" t="s">
        <v>993</v>
      </c>
      <c r="C26" t="s">
        <v>2116</v>
      </c>
      <c r="D26" t="s">
        <v>2117</v>
      </c>
      <c r="E26" t="s">
        <v>2118</v>
      </c>
      <c r="F26" t="s">
        <v>1566</v>
      </c>
      <c r="H26" t="s">
        <v>2119</v>
      </c>
      <c r="M26" t="s">
        <v>2120</v>
      </c>
      <c r="Q26" t="s">
        <v>2121</v>
      </c>
      <c r="R26" t="s">
        <v>2122</v>
      </c>
      <c r="V26" t="s">
        <v>2123</v>
      </c>
      <c r="W26" t="s">
        <v>2124</v>
      </c>
      <c r="AB26" t="s">
        <v>1566</v>
      </c>
      <c r="AD26" t="s">
        <v>2125</v>
      </c>
      <c r="AE26" t="s">
        <v>2126</v>
      </c>
      <c r="AG26" t="s">
        <v>2127</v>
      </c>
      <c r="AH26" t="s">
        <v>2128</v>
      </c>
      <c r="AJ26" t="s">
        <v>2129</v>
      </c>
      <c r="AL26" t="s">
        <v>2130</v>
      </c>
    </row>
    <row r="27" spans="1:38">
      <c r="A27" t="s">
        <v>999</v>
      </c>
      <c r="C27" t="s">
        <v>2131</v>
      </c>
      <c r="D27" t="s">
        <v>2132</v>
      </c>
      <c r="E27" t="s">
        <v>2133</v>
      </c>
      <c r="F27" t="s">
        <v>2134</v>
      </c>
      <c r="H27" t="s">
        <v>2135</v>
      </c>
      <c r="M27" t="s">
        <v>2136</v>
      </c>
      <c r="Q27" t="s">
        <v>2137</v>
      </c>
      <c r="R27" t="s">
        <v>2138</v>
      </c>
      <c r="V27" t="s">
        <v>2139</v>
      </c>
      <c r="W27" t="s">
        <v>2140</v>
      </c>
      <c r="AB27" t="s">
        <v>2141</v>
      </c>
      <c r="AE27" t="s">
        <v>2142</v>
      </c>
      <c r="AG27" t="s">
        <v>2143</v>
      </c>
      <c r="AH27" t="s">
        <v>2144</v>
      </c>
      <c r="AJ27" t="s">
        <v>2145</v>
      </c>
      <c r="AL27" t="s">
        <v>2146</v>
      </c>
    </row>
    <row r="28" spans="1:38">
      <c r="A28" t="s">
        <v>1005</v>
      </c>
      <c r="E28" t="s">
        <v>2147</v>
      </c>
      <c r="F28" t="s">
        <v>2148</v>
      </c>
      <c r="H28" t="s">
        <v>2149</v>
      </c>
      <c r="M28" t="s">
        <v>2150</v>
      </c>
      <c r="R28" t="s">
        <v>2151</v>
      </c>
      <c r="V28" t="s">
        <v>2152</v>
      </c>
      <c r="W28" t="s">
        <v>2103</v>
      </c>
      <c r="AB28" t="s">
        <v>2153</v>
      </c>
      <c r="AE28" t="s">
        <v>2154</v>
      </c>
      <c r="AG28" t="s">
        <v>2155</v>
      </c>
      <c r="AH28" t="s">
        <v>2156</v>
      </c>
      <c r="AJ28" t="s">
        <v>2157</v>
      </c>
    </row>
    <row r="29" spans="1:38">
      <c r="A29" t="s">
        <v>1011</v>
      </c>
      <c r="E29" t="s">
        <v>2158</v>
      </c>
      <c r="F29" t="s">
        <v>2159</v>
      </c>
      <c r="H29" t="s">
        <v>2160</v>
      </c>
      <c r="M29" t="s">
        <v>2161</v>
      </c>
      <c r="R29" t="s">
        <v>2162</v>
      </c>
      <c r="V29" t="s">
        <v>2163</v>
      </c>
      <c r="W29" t="s">
        <v>2164</v>
      </c>
      <c r="AB29" t="s">
        <v>2165</v>
      </c>
      <c r="AE29" t="s">
        <v>2166</v>
      </c>
      <c r="AG29" t="s">
        <v>2167</v>
      </c>
      <c r="AH29" t="s">
        <v>2168</v>
      </c>
      <c r="AJ29" t="s">
        <v>2169</v>
      </c>
    </row>
    <row r="30" spans="1:38">
      <c r="A30" t="s">
        <v>1016</v>
      </c>
      <c r="E30" t="s">
        <v>1566</v>
      </c>
      <c r="F30" t="s">
        <v>2170</v>
      </c>
      <c r="H30" t="s">
        <v>2171</v>
      </c>
      <c r="M30" t="s">
        <v>2172</v>
      </c>
      <c r="R30" t="s">
        <v>2173</v>
      </c>
      <c r="V30" t="s">
        <v>2174</v>
      </c>
      <c r="W30" t="s">
        <v>2175</v>
      </c>
      <c r="AB30" t="s">
        <v>2176</v>
      </c>
      <c r="AE30" t="s">
        <v>2177</v>
      </c>
      <c r="AG30" t="s">
        <v>2178</v>
      </c>
      <c r="AH30" t="s">
        <v>2179</v>
      </c>
      <c r="AJ30" t="s">
        <v>2180</v>
      </c>
    </row>
    <row r="31" spans="1:38">
      <c r="A31" t="s">
        <v>1022</v>
      </c>
      <c r="E31" t="s">
        <v>2181</v>
      </c>
      <c r="F31" t="s">
        <v>2182</v>
      </c>
      <c r="M31" t="s">
        <v>2183</v>
      </c>
      <c r="R31" t="s">
        <v>2184</v>
      </c>
      <c r="V31" t="s">
        <v>2185</v>
      </c>
      <c r="W31" t="s">
        <v>2186</v>
      </c>
      <c r="AB31" t="s">
        <v>2187</v>
      </c>
      <c r="AE31" t="s">
        <v>2188</v>
      </c>
      <c r="AG31" t="s">
        <v>2189</v>
      </c>
      <c r="AJ31" t="s">
        <v>2190</v>
      </c>
    </row>
    <row r="32" spans="1:38">
      <c r="A32" t="s">
        <v>1028</v>
      </c>
      <c r="E32" t="s">
        <v>2191</v>
      </c>
      <c r="F32" t="s">
        <v>2192</v>
      </c>
      <c r="M32" t="s">
        <v>2193</v>
      </c>
      <c r="R32" t="s">
        <v>2194</v>
      </c>
      <c r="V32" t="s">
        <v>2195</v>
      </c>
      <c r="W32" t="s">
        <v>2196</v>
      </c>
      <c r="AB32" t="s">
        <v>2197</v>
      </c>
      <c r="AE32" t="s">
        <v>2198</v>
      </c>
      <c r="AG32" t="s">
        <v>2199</v>
      </c>
      <c r="AJ32" t="s">
        <v>1855</v>
      </c>
    </row>
    <row r="33" spans="1:36">
      <c r="A33" t="s">
        <v>1034</v>
      </c>
      <c r="E33" t="s">
        <v>2200</v>
      </c>
      <c r="F33" t="s">
        <v>2201</v>
      </c>
      <c r="M33" t="s">
        <v>2202</v>
      </c>
      <c r="V33" t="s">
        <v>2203</v>
      </c>
      <c r="W33" t="s">
        <v>2204</v>
      </c>
      <c r="AE33" t="s">
        <v>2205</v>
      </c>
      <c r="AG33" t="s">
        <v>2206</v>
      </c>
      <c r="AJ33" t="s">
        <v>2207</v>
      </c>
    </row>
    <row r="34" spans="1:36">
      <c r="A34" t="s">
        <v>1041</v>
      </c>
      <c r="E34" t="s">
        <v>2208</v>
      </c>
      <c r="F34" t="s">
        <v>2209</v>
      </c>
      <c r="M34" t="s">
        <v>2210</v>
      </c>
      <c r="V34" t="s">
        <v>2211</v>
      </c>
      <c r="W34" t="s">
        <v>2212</v>
      </c>
      <c r="AE34" t="s">
        <v>2213</v>
      </c>
      <c r="AG34" t="s">
        <v>2214</v>
      </c>
      <c r="AJ34" t="s">
        <v>2215</v>
      </c>
    </row>
    <row r="35" spans="1:36">
      <c r="A35" t="s">
        <v>1047</v>
      </c>
      <c r="E35" t="s">
        <v>2216</v>
      </c>
      <c r="F35" t="s">
        <v>2217</v>
      </c>
      <c r="M35" t="s">
        <v>2218</v>
      </c>
      <c r="V35" t="s">
        <v>1566</v>
      </c>
      <c r="W35" t="s">
        <v>2219</v>
      </c>
      <c r="AE35" t="s">
        <v>2220</v>
      </c>
      <c r="AG35" t="s">
        <v>2221</v>
      </c>
      <c r="AJ35" t="s">
        <v>2222</v>
      </c>
    </row>
    <row r="36" spans="1:36">
      <c r="A36" t="s">
        <v>1053</v>
      </c>
      <c r="E36" t="s">
        <v>2223</v>
      </c>
      <c r="F36" t="s">
        <v>2224</v>
      </c>
      <c r="V36" t="s">
        <v>2225</v>
      </c>
      <c r="W36" t="s">
        <v>2226</v>
      </c>
      <c r="AE36" t="s">
        <v>2227</v>
      </c>
      <c r="AG36" t="s">
        <v>2228</v>
      </c>
      <c r="AJ36" t="s">
        <v>2229</v>
      </c>
    </row>
    <row r="37" spans="1:36">
      <c r="A37" t="s">
        <v>1060</v>
      </c>
      <c r="E37" t="s">
        <v>2230</v>
      </c>
      <c r="F37" t="s">
        <v>2231</v>
      </c>
      <c r="V37" t="s">
        <v>2232</v>
      </c>
      <c r="W37" t="s">
        <v>2233</v>
      </c>
      <c r="AE37" t="s">
        <v>2234</v>
      </c>
      <c r="AG37" t="s">
        <v>2235</v>
      </c>
      <c r="AJ37" t="s">
        <v>336</v>
      </c>
    </row>
    <row r="38" spans="1:36">
      <c r="A38" t="s">
        <v>1066</v>
      </c>
      <c r="E38" t="s">
        <v>2236</v>
      </c>
      <c r="F38" t="s">
        <v>2237</v>
      </c>
      <c r="V38" t="s">
        <v>2238</v>
      </c>
      <c r="AE38" t="s">
        <v>1600</v>
      </c>
      <c r="AG38" t="s">
        <v>2239</v>
      </c>
      <c r="AJ38" t="s">
        <v>2240</v>
      </c>
    </row>
    <row r="39" spans="1:36">
      <c r="F39" t="s">
        <v>2241</v>
      </c>
      <c r="V39" t="s">
        <v>2242</v>
      </c>
      <c r="AE39" t="s">
        <v>2243</v>
      </c>
      <c r="AG39" t="s">
        <v>2244</v>
      </c>
      <c r="AJ39" t="s">
        <v>2245</v>
      </c>
    </row>
    <row r="40" spans="1:36">
      <c r="F40" t="s">
        <v>2246</v>
      </c>
      <c r="V40" t="s">
        <v>2247</v>
      </c>
      <c r="AE40" t="s">
        <v>2248</v>
      </c>
      <c r="AG40" t="s">
        <v>2249</v>
      </c>
      <c r="AJ40" t="s">
        <v>2250</v>
      </c>
    </row>
    <row r="41" spans="1:36">
      <c r="F41" t="s">
        <v>2033</v>
      </c>
      <c r="V41" t="s">
        <v>2251</v>
      </c>
      <c r="AE41" t="s">
        <v>2252</v>
      </c>
      <c r="AJ41" t="s">
        <v>2253</v>
      </c>
    </row>
    <row r="42" spans="1:36">
      <c r="F42" t="s">
        <v>2051</v>
      </c>
      <c r="V42" t="s">
        <v>2254</v>
      </c>
      <c r="AE42" t="s">
        <v>2255</v>
      </c>
      <c r="AJ42" t="s">
        <v>2256</v>
      </c>
    </row>
    <row r="43" spans="1:36">
      <c r="F43" t="s">
        <v>2257</v>
      </c>
      <c r="V43" t="s">
        <v>2258</v>
      </c>
      <c r="AE43" t="s">
        <v>2259</v>
      </c>
      <c r="AJ43" t="s">
        <v>2260</v>
      </c>
    </row>
    <row r="44" spans="1:36">
      <c r="F44" t="s">
        <v>2087</v>
      </c>
      <c r="V44" t="s">
        <v>2261</v>
      </c>
      <c r="AE44" t="s">
        <v>2262</v>
      </c>
      <c r="AJ44" t="s">
        <v>2263</v>
      </c>
    </row>
    <row r="45" spans="1:36">
      <c r="F45" t="s">
        <v>2102</v>
      </c>
      <c r="V45" t="s">
        <v>2264</v>
      </c>
      <c r="AE45" t="s">
        <v>2265</v>
      </c>
      <c r="AJ45" t="s">
        <v>2266</v>
      </c>
    </row>
    <row r="46" spans="1:36">
      <c r="F46" t="s">
        <v>1566</v>
      </c>
      <c r="V46" t="s">
        <v>2267</v>
      </c>
      <c r="AE46" t="s">
        <v>2268</v>
      </c>
      <c r="AJ46" t="s">
        <v>2269</v>
      </c>
    </row>
    <row r="47" spans="1:36">
      <c r="F47" t="s">
        <v>2134</v>
      </c>
      <c r="V47" t="s">
        <v>2270</v>
      </c>
      <c r="AE47" t="s">
        <v>2271</v>
      </c>
      <c r="AJ47" t="s">
        <v>2272</v>
      </c>
    </row>
    <row r="48" spans="1:36">
      <c r="F48" t="s">
        <v>2148</v>
      </c>
      <c r="V48" t="s">
        <v>2273</v>
      </c>
      <c r="AE48" t="s">
        <v>2274</v>
      </c>
      <c r="AJ48" t="s">
        <v>2275</v>
      </c>
    </row>
    <row r="49" spans="6:36">
      <c r="F49" t="s">
        <v>2159</v>
      </c>
      <c r="V49" t="s">
        <v>2276</v>
      </c>
      <c r="AE49" t="s">
        <v>2277</v>
      </c>
      <c r="AJ49" t="s">
        <v>2278</v>
      </c>
    </row>
    <row r="50" spans="6:36">
      <c r="F50" t="s">
        <v>2170</v>
      </c>
      <c r="V50" t="s">
        <v>2279</v>
      </c>
      <c r="AE50" t="s">
        <v>2280</v>
      </c>
      <c r="AJ50" t="s">
        <v>2281</v>
      </c>
    </row>
    <row r="51" spans="6:36">
      <c r="F51" t="s">
        <v>2182</v>
      </c>
      <c r="V51" t="s">
        <v>2282</v>
      </c>
      <c r="AJ51" t="s">
        <v>2283</v>
      </c>
    </row>
    <row r="52" spans="6:36">
      <c r="F52" t="s">
        <v>2192</v>
      </c>
      <c r="V52" t="s">
        <v>2284</v>
      </c>
      <c r="AJ52" t="s">
        <v>2285</v>
      </c>
    </row>
    <row r="53" spans="6:36">
      <c r="F53" t="s">
        <v>2201</v>
      </c>
      <c r="V53" t="s">
        <v>2286</v>
      </c>
      <c r="AJ53" t="s">
        <v>2287</v>
      </c>
    </row>
    <row r="54" spans="6:36">
      <c r="F54" t="s">
        <v>2209</v>
      </c>
      <c r="V54" t="s">
        <v>2288</v>
      </c>
      <c r="AJ54" t="s">
        <v>2289</v>
      </c>
    </row>
    <row r="55" spans="6:36">
      <c r="F55" t="s">
        <v>2217</v>
      </c>
      <c r="AJ55" t="s">
        <v>2290</v>
      </c>
    </row>
    <row r="56" spans="6:36">
      <c r="F56" t="s">
        <v>2224</v>
      </c>
      <c r="AJ56" t="s">
        <v>2291</v>
      </c>
    </row>
    <row r="57" spans="6:36">
      <c r="F57" t="s">
        <v>2231</v>
      </c>
      <c r="AJ57" t="s">
        <v>2292</v>
      </c>
    </row>
    <row r="58" spans="6:36">
      <c r="F58" t="s">
        <v>2237</v>
      </c>
      <c r="AJ58" t="s">
        <v>1566</v>
      </c>
    </row>
    <row r="59" spans="6:36">
      <c r="F59" t="s">
        <v>2241</v>
      </c>
      <c r="AJ59" t="s">
        <v>2293</v>
      </c>
    </row>
    <row r="60" spans="6:36">
      <c r="AJ60" t="s">
        <v>2294</v>
      </c>
    </row>
    <row r="61" spans="6:36">
      <c r="AJ61" t="s">
        <v>2252</v>
      </c>
    </row>
    <row r="62" spans="6:36">
      <c r="AJ62" t="s">
        <v>2295</v>
      </c>
    </row>
    <row r="63" spans="6:36">
      <c r="AJ63" t="s">
        <v>2296</v>
      </c>
    </row>
    <row r="64" spans="6:36">
      <c r="AJ64" t="s">
        <v>2297</v>
      </c>
    </row>
    <row r="65" spans="36:36">
      <c r="AJ65" t="s">
        <v>2298</v>
      </c>
    </row>
    <row r="66" spans="36:36">
      <c r="AJ66" t="s">
        <v>2299</v>
      </c>
    </row>
    <row r="67" spans="36:36">
      <c r="AJ67" t="s">
        <v>2300</v>
      </c>
    </row>
    <row r="68" spans="36:36">
      <c r="AJ68" t="s">
        <v>2301</v>
      </c>
    </row>
    <row r="69" spans="36:36">
      <c r="AJ69" t="s">
        <v>2302</v>
      </c>
    </row>
    <row r="70" spans="36:36">
      <c r="AJ70" t="s">
        <v>2303</v>
      </c>
    </row>
    <row r="71" spans="36:36">
      <c r="AJ71" t="s">
        <v>2304</v>
      </c>
    </row>
    <row r="72" spans="36:36">
      <c r="AJ72" t="s">
        <v>2305</v>
      </c>
    </row>
    <row r="73" spans="36:36">
      <c r="AJ73" t="s">
        <v>2306</v>
      </c>
    </row>
    <row r="74" spans="36:36">
      <c r="AJ74" t="s">
        <v>2307</v>
      </c>
    </row>
    <row r="75" spans="36:36">
      <c r="AJ75" t="s">
        <v>2308</v>
      </c>
    </row>
    <row r="76" spans="36:36">
      <c r="AJ76" t="s">
        <v>2309</v>
      </c>
    </row>
    <row r="77" spans="36:36">
      <c r="AJ77" t="s">
        <v>2310</v>
      </c>
    </row>
  </sheetData>
  <sheetProtection algorithmName="SHA-512" hashValue="0Yhja3UEH6qMipM5xRgGBmELOzxLZ8RQaOd3pgUldWLOago5/XBVvOqIBDHVef0BA43bqqniLprhXL67miMkxQ==" saltValue="//gLlZUZvwl47MPNh49YkQ==" spinCount="100000" sheet="1" objects="1" scenarios="1"/>
  <phoneticPr fontId="2"/>
  <pageMargins left="0.7" right="0.7" top="0.75" bottom="0.75" header="0.3" footer="0.3"/>
  <pageSetup paperSize="9" orientation="portrait" r:id="rId1"/>
  <tableParts count="38">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k W v i W C + Q K b + m A A A A 9 g A A A B I A H A B D b 2 5 m a W c v U G F j a 2 F n Z S 5 4 b W w g o h g A K K A U A A A A A A A A A A A A A A A A A A A A A A A A A A A A h Y / N C o J A H M R f R f b u f h U h 8 n c 9 d I s E I Y i u y 7 b p l q 7 h r u m 7 d e i R e o W M s r p 1 n J n f w M z 9 e o N 0 q K v g o l t n G p s g h i k K t F X N 3 t g i Q Z 0 / h B F K B e R S n W S h g x G 2 L h 6 c S V D p / T k m p O 9 7 3 M 9 w 0 x a E U 8 r I L l t v V K l r G R r r v L R K o 0 9 r / 7 + F B G x f Y w T H j M 1 x t O C Y A p l M y I z 9 A n z c + 0 x / T F h 2 l e 9 a L Y 4 y X O V A J g n k / U E 8 A F B L A w Q U A A I A C A C R a + J Y 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k W v i W C i K R 7 g O A A A A E Q A A A B M A H A B G b 3 J t d W x h c y 9 T Z W N 0 a W 9 u M S 5 t I K I Y A C i g F A A A A A A A A A A A A A A A A A A A A A A A A A A A A C t O T S 7 J z M 9 T C I b Q h t Y A U E s B A i 0 A F A A C A A g A k W v i W C + Q K b + m A A A A 9 g A A A B I A A A A A A A A A A A A A A A A A A A A A A E N v b m Z p Z y 9 Q Y W N r Y W d l L n h t b F B L A Q I t A B Q A A g A I A J F r 4 l g P y u m r p A A A A O k A A A A T A A A A A A A A A A A A A A A A A P I A A A B b Q 2 9 u d G V u d F 9 U e X B l c 1 0 u e G 1 s U E s B A i 0 A F A A C A A g A k W v i W C 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O L s Y 0 C v R U 5 C o M Y P h f 6 j C p k A A A A A A g A A A A A A A 2 Y A A M A A A A A Q A A A A H m l i B S 1 3 7 g f e L h 9 5 2 7 v l R g A A A A A E g A A A o A A A A B A A A A C P N K Z D d O H a P V a Q W c Q u v / Y w U A A A A M r 1 Q D c j 5 h b 9 D C B G D M p z b m S U D F k 3 J R x Z s O 1 3 b s N B d O E j 3 s t a j F e t n z y P L D l I R v C Z 9 T N O Y u z s / 7 f H 9 M 9 E I 9 T 8 + O j + / 8 K b 9 k t o M 6 i g G 5 y w y 2 w 9 F A A A A C P w q s k V 7 F S m L J V l / X w x x d x r 0 J N o < / D a t a M a s h u p > 
</file>

<file path=customXml/itemProps1.xml><?xml version="1.0" encoding="utf-8"?>
<ds:datastoreItem xmlns:ds="http://schemas.openxmlformats.org/officeDocument/2006/customXml" ds:itemID="{53DD47E8-C047-409F-ACCD-834B4BCEF3B9}"/>
</file>

<file path=docProps/app.xml><?xml version="1.0" encoding="utf-8"?>
<Properties xmlns="http://schemas.openxmlformats.org/officeDocument/2006/extended-properties" xmlns:vt="http://schemas.openxmlformats.org/officeDocument/2006/docPropsVTypes">
  <Application>Microsoft Excel Online</Application>
  <Manager/>
  <Company>JTB-BTS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SHIMIZU Junko</dc:creator>
  <cp:keywords/>
  <dc:description/>
  <cp:lastModifiedBy>USUI Mie (JTB-CWT)</cp:lastModifiedBy>
  <cp:revision/>
  <dcterms:created xsi:type="dcterms:W3CDTF">2024-07-02T04:17:51Z</dcterms:created>
  <dcterms:modified xsi:type="dcterms:W3CDTF">2025-12-24T05:38:15Z</dcterms:modified>
  <cp:category/>
  <cp:contentStatus/>
</cp:coreProperties>
</file>